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699fe14153c6cda7/Documents/Mopex Store/"/>
    </mc:Choice>
  </mc:AlternateContent>
  <xr:revisionPtr revIDLastSave="19" documentId="8_{C9B76F6E-FFF7-47D2-AF24-2FCD637112AA}" xr6:coauthVersionLast="47" xr6:coauthVersionMax="47" xr10:uidLastSave="{AEFDE13A-E436-46F3-9148-CBA75639A845}"/>
  <bookViews>
    <workbookView xWindow="28680" yWindow="-120" windowWidth="29040" windowHeight="15720" xr2:uid="{9FFB439B-C1B9-4711-BF3C-5B7C80D6EC53}"/>
  </bookViews>
  <sheets>
    <sheet name="ROI Forecast" sheetId="1" r:id="rId1"/>
    <sheet name="- Disclaimer -" sheetId="4" r:id="rId2"/>
    <sheet name="Data" sheetId="3" state="hidden" r:id="rId3"/>
  </sheets>
  <definedNames>
    <definedName name="_xlnm.Print_Area" localSheetId="0">'ROI Forecast'!$A$1:$G$58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15" i="1"/>
  <c r="C24" i="1"/>
  <c r="F9" i="1" l="1"/>
  <c r="C22" i="1"/>
  <c r="C23" i="1" s="1"/>
  <c r="C25" i="1" s="1"/>
  <c r="C26" i="1" s="1"/>
  <c r="F12" i="1"/>
  <c r="F11" i="1"/>
  <c r="F10" i="1"/>
  <c r="C19" i="1"/>
  <c r="F13" i="1" l="1"/>
  <c r="C28" i="1"/>
  <c r="C29" i="1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C30" i="1" l="1"/>
  <c r="F19" i="1" s="1"/>
  <c r="F24" i="1" s="1"/>
  <c r="F25" i="1" s="1"/>
  <c r="C31" i="1"/>
  <c r="F20" i="1" s="1"/>
  <c r="F14" i="1"/>
  <c r="C27" i="1"/>
  <c r="F18" i="1" l="1"/>
  <c r="F17" i="1"/>
  <c r="F23" i="1" l="1"/>
</calcChain>
</file>

<file path=xl/sharedStrings.xml><?xml version="1.0" encoding="utf-8"?>
<sst xmlns="http://schemas.openxmlformats.org/spreadsheetml/2006/main" count="320" uniqueCount="199">
  <si>
    <t>Description</t>
  </si>
  <si>
    <t>Framework Type</t>
  </si>
  <si>
    <t>Annual Turnover (£)</t>
  </si>
  <si>
    <t>Waste Level (%)</t>
  </si>
  <si>
    <t>Improvement Potential (%)</t>
  </si>
  <si>
    <t>Compliance Risk Level</t>
  </si>
  <si>
    <t>Waste Cost (£)</t>
  </si>
  <si>
    <t>Recoverable Value (£)</t>
  </si>
  <si>
    <t>Compliance Risk Avoidance (£)</t>
  </si>
  <si>
    <t>ROI Ratio</t>
  </si>
  <si>
    <t>Payback Period (Months)</t>
  </si>
  <si>
    <t>Notes</t>
  </si>
  <si>
    <t>🧠 Mopex ROI Forecast Summary</t>
  </si>
  <si>
    <t>LEAN</t>
  </si>
  <si>
    <t>Medium</t>
  </si>
  <si>
    <t>✅ ROI Inputs</t>
  </si>
  <si>
    <t>High</t>
  </si>
  <si>
    <t>Framework</t>
  </si>
  <si>
    <t>Total Duration (Weeks)</t>
  </si>
  <si>
    <t>Estimated Hours</t>
  </si>
  <si>
    <t>BasedDays</t>
  </si>
  <si>
    <t>Mopex Effort (Days)</t>
  </si>
  <si>
    <t>Client Effort (Days)</t>
  </si>
  <si>
    <t>Diagnostics</t>
  </si>
  <si>
    <t>6–8</t>
  </si>
  <si>
    <t>4–10</t>
  </si>
  <si>
    <t>Mopex leads diagnostics, Maturity Score, ROI</t>
  </si>
  <si>
    <t>10–15</t>
  </si>
  <si>
    <t>5–10</t>
  </si>
  <si>
    <t>Mopex leads diagnostics, Kaizen, coaching</t>
  </si>
  <si>
    <t>DMAIC</t>
  </si>
  <si>
    <t>280–480 hours</t>
  </si>
  <si>
    <t>15–25</t>
  </si>
  <si>
    <t>10–20</t>
  </si>
  <si>
    <t>Mopex drives analysis, client supports data</t>
  </si>
  <si>
    <t>QMS</t>
  </si>
  <si>
    <t>320–560 hours</t>
  </si>
  <si>
    <t>20–30</t>
  </si>
  <si>
    <t>Mopex builds system, client provides evidence</t>
  </si>
  <si>
    <t>H&amp;S</t>
  </si>
  <si>
    <t>240–400 hours</t>
  </si>
  <si>
    <t>15–20</t>
  </si>
  <si>
    <t>8–15</t>
  </si>
  <si>
    <t>Mopex sets controls, client aligns operations</t>
  </si>
  <si>
    <t>Data Analysis</t>
  </si>
  <si>
    <t>240–480 hours</t>
  </si>
  <si>
    <t>Mopex builds dashboards, client validates KPIs</t>
  </si>
  <si>
    <t>Project Mgmt</t>
  </si>
  <si>
    <t>Mopex sets PMO tools, client adopts practices</t>
  </si>
  <si>
    <t>PMO</t>
  </si>
  <si>
    <t>480+ hours</t>
  </si>
  <si>
    <t>Mopex builds governance, client embeds culture</t>
  </si>
  <si>
    <t>Score</t>
  </si>
  <si>
    <t>Level</t>
  </si>
  <si>
    <t>Interpretation</t>
  </si>
  <si>
    <t>Initial</t>
  </si>
  <si>
    <t>No awareness, reactive firefighting</t>
  </si>
  <si>
    <t>Emerging</t>
  </si>
  <si>
    <t>Basic  concepts known, limited application</t>
  </si>
  <si>
    <t>Defined</t>
  </si>
  <si>
    <t>Tools deployed, some standardisation</t>
  </si>
  <si>
    <t>Managed</t>
  </si>
  <si>
    <t>Low</t>
  </si>
  <si>
    <t>Flow optimised, CI embedded, measurable gains</t>
  </si>
  <si>
    <t>Optimised</t>
  </si>
  <si>
    <t>GOOD culture, proactive improvement, scalable systems</t>
  </si>
  <si>
    <t>Add-On</t>
  </si>
  <si>
    <t>Price (£)</t>
  </si>
  <si>
    <t>Power BI Dashboard Pack</t>
  </si>
  <si>
    <t>Custom KPIs, visuals, automation</t>
  </si>
  <si>
    <t>Training &amp; Onboarding Pack</t>
  </si>
  <si>
    <t>SOPs, induction, CI enablement</t>
  </si>
  <si>
    <t>Audit Readiness Toolkit</t>
  </si>
  <si>
    <t>ISO templates, checklists, mock audits</t>
  </si>
  <si>
    <t>Proposal Generator Setup</t>
  </si>
  <si>
    <t>Client-branded proposal logic</t>
  </si>
  <si>
    <t>Tier</t>
  </si>
  <si>
    <t>Typical Duration</t>
  </si>
  <si>
    <t>Effort (Days)</t>
  </si>
  <si>
    <t>Base Price (£)</t>
  </si>
  <si>
    <t>Use Case</t>
  </si>
  <si>
    <t>Bronze</t>
  </si>
  <si>
    <t>1–2 weeks</t>
  </si>
  <si>
    <t>1–9 days</t>
  </si>
  <si>
    <t>£760–£6,840</t>
  </si>
  <si>
    <t>First-time clients, quick wins</t>
  </si>
  <si>
    <t>Silver</t>
  </si>
  <si>
    <t>4–6 weeks</t>
  </si>
  <si>
    <t>10–15 days</t>
  </si>
  <si>
    <t>£7,500–£11,250</t>
  </si>
  <si>
    <t>Diagnostic, single-process, SME engagements</t>
  </si>
  <si>
    <t>Gold</t>
  </si>
  <si>
    <t>6–10 weeks</t>
  </si>
  <si>
    <t>15–25 days</t>
  </si>
  <si>
    <t>£11,250–£18,750</t>
  </si>
  <si>
    <t>Mid-size, multi-phase, moderate integration</t>
  </si>
  <si>
    <t>Platinum</t>
  </si>
  <si>
    <t>10–14+ weeks</t>
  </si>
  <si>
    <t>25–40+ days</t>
  </si>
  <si>
    <t>£18,750–£30,000+</t>
  </si>
  <si>
    <t>Enterprise, multi-site, full framework rollout</t>
  </si>
  <si>
    <t>Tier Range</t>
  </si>
  <si>
    <t>Effort Range</t>
  </si>
  <si>
    <t>Base Price</t>
  </si>
  <si>
    <t>Scenario</t>
  </si>
  <si>
    <t>Cost (£)</t>
  </si>
  <si>
    <t>Value (£)</t>
  </si>
  <si>
    <t>ROI (%)</t>
  </si>
  <si>
    <t>SME, LEAN pilot in production cell</t>
  </si>
  <si>
    <t>Mid-size, multi-team Kaizen rollout</t>
  </si>
  <si>
    <t>Enterprise, LEAN + DMAIC integration</t>
  </si>
  <si>
    <t>% Efficiency Gain</t>
  </si>
  <si>
    <t>% Revenue Growth</t>
  </si>
  <si>
    <t>Strategic Benefits</t>
  </si>
  <si>
    <t>Streamlined operations and reduced waste</t>
  </si>
  <si>
    <t>Data-driven improvements and defect reduction</t>
  </si>
  <si>
    <t>Enhanced compliance and audit readiness</t>
  </si>
  <si>
    <t>Improved safety culture and risk mitigation</t>
  </si>
  <si>
    <t>Better project delivery and governance</t>
  </si>
  <si>
    <t>Insights for smarter decisions and forecasting</t>
  </si>
  <si>
    <t>⚠️ Risk_Table (hidden or helper sheet)</t>
  </si>
  <si>
    <t>Integration Complexity</t>
  </si>
  <si>
    <t>Risk Adjustment Factor</t>
  </si>
  <si>
    <t>Moderate</t>
  </si>
  <si>
    <t>You can expand this with additional descriptors or link it to a qualitative risk narrative if needed. For example:</t>
  </si>
  <si>
    <t>Low: Standard integration, minimal disruption</t>
  </si>
  <si>
    <t>Moderate: Some customisation, minor process changes</t>
  </si>
  <si>
    <t>High: Complex integration, multiple systems affected</t>
  </si>
  <si>
    <t>Very High: Major overhaul, high uncertainty</t>
  </si>
  <si>
    <t>ROI %</t>
  </si>
  <si>
    <t>Tier Justification</t>
  </si>
  <si>
    <t>&lt; 200%</t>
  </si>
  <si>
    <t>200–400%</t>
  </si>
  <si>
    <t>🔗 Integration Complexity Levels</t>
  </si>
  <si>
    <t>Definition</t>
  </si>
  <si>
    <t>Impact on Effort &amp; Price</t>
  </si>
  <si>
    <t>Single-framework</t>
  </si>
  <si>
    <t>Project uses one core framework (e.g., DMAIC only)</t>
  </si>
  <si>
    <t>Base effort and pricing apply</t>
  </si>
  <si>
    <t>Dual-framework</t>
  </si>
  <si>
    <t>Combines two frameworks (e.g., LEAN + QMS, or PMO + H&amp;S)</t>
  </si>
  <si>
    <t>+15% effort modifier due to cross-framework alignment</t>
  </si>
  <si>
    <t>Multi-framework</t>
  </si>
  <si>
    <t>Involves three or more frameworks (e.g., LEAN + DMAIC + PMO + Data Analysis)</t>
  </si>
  <si>
    <t>+25% effort modifier for complexity, governance, and integration overhead</t>
  </si>
  <si>
    <t>Total ROI Forecast (£)</t>
  </si>
  <si>
    <t>Client:</t>
  </si>
  <si>
    <t>Framework:</t>
  </si>
  <si>
    <t>Turnover:</t>
  </si>
  <si>
    <t>Waste Level:</t>
  </si>
  <si>
    <t>Improvement Potential:</t>
  </si>
  <si>
    <t>Compliance Risk Level:</t>
  </si>
  <si>
    <t>Mopex Project Cost:</t>
  </si>
  <si>
    <t>📈 ROI Forecast:</t>
  </si>
  <si>
    <t>📊 ROI Ratio:</t>
  </si>
  <si>
    <t>⏱️ Payback Period:</t>
  </si>
  <si>
    <t>Current Cost (£)</t>
  </si>
  <si>
    <t>Projected Savings (£)</t>
  </si>
  <si>
    <t>Revenue Uplift (£)</t>
  </si>
  <si>
    <t>ROI Assumptions</t>
  </si>
  <si>
    <t>Compliance Level</t>
  </si>
  <si>
    <t>🔢 ROI Calculations</t>
  </si>
  <si>
    <t>🧠 Mopex Proposal Summary</t>
  </si>
  <si>
    <t>Estimated Cost (£)</t>
  </si>
  <si>
    <t>2–4</t>
  </si>
  <si>
    <t>7–12</t>
  </si>
  <si>
    <t>8–14</t>
  </si>
  <si>
    <t>6–10</t>
  </si>
  <si>
    <t>6–12</t>
  </si>
  <si>
    <t>6–12+</t>
  </si>
  <si>
    <t>Payback Timeframe (Months)</t>
  </si>
  <si>
    <t>Strategic Benefits:</t>
  </si>
  <si>
    <t>ROI Summary:</t>
  </si>
  <si>
    <t>ROI Tier Mapping:</t>
  </si>
  <si>
    <t>ROI Tier Justification:</t>
  </si>
  <si>
    <t>80–160 hours</t>
  </si>
  <si>
    <t>3–5</t>
  </si>
  <si>
    <t>5S Methodology</t>
  </si>
  <si>
    <t>4–7</t>
  </si>
  <si>
    <t>160–280 hours</t>
  </si>
  <si>
    <t>Mopex leads 5S, coaching</t>
  </si>
  <si>
    <t>Kaizen Events</t>
  </si>
  <si>
    <t>Mopex leads Kaizen Events and Waves</t>
  </si>
  <si>
    <t>240–320 hours</t>
  </si>
  <si>
    <t>🧮 Mopex ROI Forecast Calculator</t>
  </si>
  <si>
    <t>1–2</t>
  </si>
  <si>
    <t>40–80 hours</t>
  </si>
  <si>
    <t>Compliance Risk</t>
  </si>
  <si>
    <t>Risk Level £</t>
  </si>
  <si>
    <t>Integration Complexity Factor</t>
  </si>
  <si>
    <t>Very-High</t>
  </si>
  <si>
    <t>400-600%</t>
  </si>
  <si>
    <t>&gt;600%</t>
  </si>
  <si>
    <t>Tier Justification2</t>
  </si>
  <si>
    <t>Foundational ROI</t>
  </si>
  <si>
    <t>Strong ROI</t>
  </si>
  <si>
    <t>Transformational ROI</t>
  </si>
  <si>
    <t>Enterprise ROI</t>
  </si>
  <si>
    <t>Complete Sections Marked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</si>
</sst>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44" formatCode="_-&quot;£&quot;* #,##0.00_-;\-&quot;£&quot;* #,##0.00_-;_-&quot;£&quot;* &quot;-&quot;??_-;_-@_-"/>
    <numFmt numFmtId="164" formatCode="&quot;£&quot;#,##0.00"/>
    <numFmt numFmtId="165" formatCode="_-[$£-809]* #,##0.00_-;\-[$£-809]* #,##0.00_-;_-[$£-809]* &quot;-&quot;??_-;_-@_-"/>
  </numFmts>
  <fonts count="8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0"/>
      <name val="Calibri"/>
      <family val="2"/>
    </font>
    <font>
      <sz val="11"/>
      <color rgb="FF002060"/>
      <name val="Calibri"/>
      <family val="2"/>
    </font>
    <font>
      <b/>
      <sz val="11"/>
      <color rgb="FF002060"/>
      <name val="Calibri"/>
      <family val="2"/>
    </font>
    <font>
      <sz val="11"/>
      <color theme="0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theme="0" tint="-0.1498764000366222"/>
      </left>
      <right/>
      <top style="thin">
        <color theme="0" tint="-0.1498458815271462"/>
      </top>
      <bottom style="thin">
        <color theme="0" tint="-0.1498458815271462"/>
      </bottom>
      <diagonal/>
    </border>
    <border>
      <left/>
      <right/>
      <top style="thin">
        <color theme="0" tint="-0.1498458815271462"/>
      </top>
      <bottom style="thin">
        <color theme="0" tint="-0.1498458815271462"/>
      </bottom>
      <diagonal/>
    </border>
    <border>
      <left/>
      <right style="thin">
        <color theme="0" tint="-0.1498458815271462"/>
      </right>
      <top style="thin">
        <color theme="0" tint="-0.1498458815271462"/>
      </top>
      <bottom style="thin">
        <color theme="0" tint="-0.149845881527146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81536301767021"/>
      </right>
      <top style="thin">
        <color theme="0" tint="-0.14981536301767021"/>
      </top>
      <bottom style="thin">
        <color theme="0" tint="-0.14981536301767021"/>
      </bottom>
      <diagonal/>
    </border>
    <border>
      <left style="thin">
        <color theme="0" tint="-0.14981536301767021"/>
      </left>
      <right style="thin">
        <color theme="0" tint="-0.14981536301767021"/>
      </right>
      <top style="thin">
        <color theme="0" tint="-0.14981536301767021"/>
      </top>
      <bottom style="thin">
        <color theme="0" tint="-0.14981536301767021"/>
      </bottom>
      <diagonal/>
    </border>
    <border>
      <left style="thin">
        <color theme="0" tint="-0.14981536301767021"/>
      </left>
      <right/>
      <top style="thin">
        <color theme="0" tint="-0.14981536301767021"/>
      </top>
      <bottom style="thin">
        <color theme="0" tint="-0.14981536301767021"/>
      </bottom>
      <diagonal/>
    </border>
    <border>
      <left/>
      <right style="thin">
        <color theme="0" tint="-0.14981536301767021"/>
      </right>
      <top style="thin">
        <color theme="0" tint="-0.14981536301767021"/>
      </top>
      <bottom/>
      <diagonal/>
    </border>
    <border>
      <left style="thin">
        <color theme="0" tint="-0.14981536301767021"/>
      </left>
      <right style="thin">
        <color theme="0" tint="-0.14981536301767021"/>
      </right>
      <top style="thin">
        <color theme="0" tint="-0.14981536301767021"/>
      </top>
      <bottom/>
      <diagonal/>
    </border>
    <border>
      <left style="thin">
        <color theme="0" tint="-0.14981536301767021"/>
      </left>
      <right/>
      <top style="thin">
        <color theme="0" tint="-0.14981536301767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 style="thin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thin">
        <color theme="0" tint="-0.14996795556505021"/>
      </top>
      <bottom style="medium">
        <color theme="0" tint="-0.14993743705557422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 style="thin">
        <color theme="0" tint="-0.14993743705557422"/>
      </bottom>
      <diagonal/>
    </border>
    <border>
      <left style="medium">
        <color theme="0" tint="-0.14993743705557422"/>
      </left>
      <right style="medium">
        <color theme="0" tint="-0.14993743705557422"/>
      </right>
      <top style="thin">
        <color theme="0" tint="-0.14993743705557422"/>
      </top>
      <bottom style="medium">
        <color theme="0" tint="-0.14993743705557422"/>
      </bottom>
      <diagonal/>
    </border>
    <border>
      <left style="medium">
        <color theme="0" tint="-0.14993743705557422"/>
      </left>
      <right style="medium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theme="0" tint="-0.14990691854609822"/>
      </left>
      <right style="medium">
        <color theme="0" tint="-0.14990691854609822"/>
      </right>
      <top style="medium">
        <color theme="0" tint="-0.14990691854609822"/>
      </top>
      <bottom style="thin">
        <color theme="0" tint="-0.14990691854609822"/>
      </bottom>
      <diagonal/>
    </border>
    <border>
      <left style="medium">
        <color theme="0" tint="-0.14990691854609822"/>
      </left>
      <right style="medium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medium">
        <color theme="0" tint="-0.14990691854609822"/>
      </left>
      <right style="medium">
        <color theme="0" tint="-0.14990691854609822"/>
      </right>
      <top style="thin">
        <color theme="0" tint="-0.14990691854609822"/>
      </top>
      <bottom style="medium">
        <color theme="0" tint="-0.14990691854609822"/>
      </bottom>
      <diagonal/>
    </border>
    <border>
      <left style="thin">
        <color theme="0" tint="-0.14993743705557422"/>
      </left>
      <right/>
      <top style="thin">
        <color theme="0" tint="-0.14990691854609822"/>
      </top>
      <bottom style="thin">
        <color theme="0" tint="-0.14996795556505021"/>
      </bottom>
      <diagonal/>
    </border>
    <border>
      <left style="medium">
        <color theme="0" tint="-0.1498458815271462"/>
      </left>
      <right style="medium">
        <color theme="0" tint="-0.1498458815271462"/>
      </right>
      <top style="thin">
        <color theme="0" tint="-0.1498764000366222"/>
      </top>
      <bottom style="medium">
        <color theme="0" tint="-0.1498458815271462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theme="0" tint="-0.14990691854609822"/>
      </bottom>
      <diagonal/>
    </border>
    <border>
      <left style="thin">
        <color theme="0" tint="-0.149937437055574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 style="medium">
        <color theme="0" tint="-0.14990691854609822"/>
      </left>
      <right style="medium">
        <color theme="0" tint="-0.14990691854609822"/>
      </right>
      <top style="medium">
        <color theme="0" tint="-0.14990691854609822"/>
      </top>
      <bottom style="thin">
        <color theme="0" tint="-0.14993743705557422"/>
      </bottom>
      <diagonal/>
    </border>
    <border>
      <left style="medium">
        <color theme="0" tint="-0.14990691854609822"/>
      </left>
      <right style="medium">
        <color theme="0" tint="-0.14990691854609822"/>
      </right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theme="0" tint="-0.14990691854609822"/>
      </left>
      <right style="medium">
        <color theme="0" tint="-0.14990691854609822"/>
      </right>
      <top style="thin">
        <color theme="0" tint="-0.14993743705557422"/>
      </top>
      <bottom style="medium">
        <color theme="0" tint="-0.14990691854609822"/>
      </bottom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14993743705557422"/>
      </top>
      <bottom style="thin">
        <color theme="0" tint="-0.14990691854609822"/>
      </bottom>
      <diagonal/>
    </border>
    <border>
      <left style="medium">
        <color theme="0" tint="-0.14993743705557422"/>
      </left>
      <right style="medium">
        <color theme="0" tint="-0.14990691854609822"/>
      </right>
      <top style="thin">
        <color theme="0" tint="-0.14990691854609822"/>
      </top>
      <bottom style="medium">
        <color theme="0" tint="-0.14990691854609822"/>
      </bottom>
      <diagonal/>
    </border>
    <border>
      <left style="medium">
        <color theme="0" tint="-0.14993743705557422"/>
      </left>
      <right style="medium">
        <color theme="0" tint="-0.14990691854609822"/>
      </right>
      <top style="thin">
        <color theme="0" tint="-0.14996795556505021"/>
      </top>
      <bottom style="thin">
        <color theme="0" tint="-0.14996795556505021"/>
      </bottom>
      <diagonal/>
    </border>
  </borders>
  <cellStyleXfs count="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8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6" fillId="0" borderId="4" xfId="1" applyFont="1" applyBorder="1" applyAlignment="1">
      <alignment horizontal="left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horizontal="left" vertical="center" wrapText="1"/>
    </xf>
    <xf numFmtId="0" fontId="1" fillId="0" borderId="0" xfId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7" fillId="0" borderId="5" xfId="1" applyFont="1" applyBorder="1" applyAlignment="1">
      <alignment horizontal="left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1" fillId="0" borderId="7" xfId="1" applyBorder="1" applyAlignment="1">
      <alignment vertical="center"/>
    </xf>
    <xf numFmtId="0" fontId="7" fillId="0" borderId="8" xfId="1" applyFont="1" applyBorder="1" applyAlignment="1">
      <alignment horizontal="left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1" fillId="0" borderId="10" xfId="1" applyBorder="1" applyAlignment="1">
      <alignment vertical="center"/>
    </xf>
    <xf numFmtId="164" fontId="1" fillId="0" borderId="0" xfId="1" applyNumberFormat="1" applyAlignment="1">
      <alignment horizontal="center" vertical="center"/>
    </xf>
    <xf numFmtId="0" fontId="1" fillId="0" borderId="0" xfId="1" applyAlignment="1">
      <alignment horizontal="left" vertical="center"/>
    </xf>
    <xf numFmtId="0" fontId="6" fillId="0" borderId="4" xfId="1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6" fontId="1" fillId="0" borderId="0" xfId="1" applyNumberFormat="1" applyAlignment="1">
      <alignment horizontal="center" vertical="center" wrapText="1"/>
    </xf>
    <xf numFmtId="9" fontId="1" fillId="0" borderId="0" xfId="1" applyNumberFormat="1" applyAlignment="1">
      <alignment horizontal="center" vertical="center" wrapText="1"/>
    </xf>
    <xf numFmtId="0" fontId="1" fillId="0" borderId="0" xfId="1" applyAlignment="1">
      <alignment vertical="center" wrapText="1"/>
    </xf>
    <xf numFmtId="9" fontId="1" fillId="0" borderId="0" xfId="3" applyFont="1" applyAlignment="1">
      <alignment horizontal="center" vertical="center" wrapText="1"/>
    </xf>
    <xf numFmtId="0" fontId="0" fillId="0" borderId="0" xfId="1" applyFont="1" applyAlignment="1">
      <alignment vertical="center"/>
    </xf>
    <xf numFmtId="0" fontId="0" fillId="0" borderId="0" xfId="1" applyFont="1" applyAlignment="1">
      <alignment vertical="center" wrapText="1"/>
    </xf>
    <xf numFmtId="9" fontId="1" fillId="0" borderId="0" xfId="3" applyFont="1" applyAlignment="1">
      <alignment horizontal="center" vertical="center"/>
    </xf>
    <xf numFmtId="0" fontId="1" fillId="0" borderId="0" xfId="5" applyAlignment="1">
      <alignment vertical="center"/>
    </xf>
    <xf numFmtId="0" fontId="1" fillId="0" borderId="0" xfId="5" applyAlignment="1">
      <alignment horizontal="center" vertical="center"/>
    </xf>
    <xf numFmtId="0" fontId="1" fillId="0" borderId="0" xfId="5" applyAlignment="1">
      <alignment horizontal="left" vertical="center" wrapText="1"/>
    </xf>
    <xf numFmtId="0" fontId="1" fillId="0" borderId="0" xfId="5" applyAlignment="1">
      <alignment horizontal="center" vertical="center" wrapText="1"/>
    </xf>
    <xf numFmtId="165" fontId="1" fillId="0" borderId="0" xfId="1" applyNumberFormat="1" applyAlignment="1">
      <alignment horizontal="center" vertical="center"/>
    </xf>
    <xf numFmtId="9" fontId="0" fillId="0" borderId="0" xfId="1" applyNumberFormat="1" applyFont="1" applyAlignment="1">
      <alignment horizontal="center" vertical="center" wrapText="1"/>
    </xf>
    <xf numFmtId="0" fontId="0" fillId="0" borderId="0" xfId="1" applyFont="1" applyAlignment="1">
      <alignment horizontal="left" vertical="center" wrapText="1"/>
    </xf>
    <xf numFmtId="164" fontId="5" fillId="4" borderId="22" xfId="5" applyNumberFormat="1" applyFont="1" applyFill="1" applyBorder="1" applyAlignment="1">
      <alignment horizontal="center" vertical="center"/>
    </xf>
    <xf numFmtId="9" fontId="1" fillId="4" borderId="30" xfId="3" applyFont="1" applyFill="1" applyBorder="1" applyAlignment="1" applyProtection="1">
      <alignment horizontal="center" vertical="center"/>
    </xf>
    <xf numFmtId="9" fontId="1" fillId="4" borderId="31" xfId="3" applyFont="1" applyFill="1" applyBorder="1" applyAlignment="1" applyProtection="1">
      <alignment horizontal="center" vertical="center"/>
    </xf>
    <xf numFmtId="164" fontId="1" fillId="4" borderId="12" xfId="5" applyNumberFormat="1" applyFill="1" applyBorder="1" applyAlignment="1">
      <alignment horizontal="center" vertical="center"/>
    </xf>
    <xf numFmtId="164" fontId="1" fillId="4" borderId="13" xfId="5" applyNumberFormat="1" applyFill="1" applyBorder="1" applyAlignment="1">
      <alignment horizontal="center" vertical="center"/>
    </xf>
    <xf numFmtId="164" fontId="5" fillId="4" borderId="13" xfId="5" applyNumberFormat="1" applyFont="1" applyFill="1" applyBorder="1" applyAlignment="1">
      <alignment horizontal="center" vertical="center"/>
    </xf>
    <xf numFmtId="1" fontId="5" fillId="4" borderId="13" xfId="5" applyNumberFormat="1" applyFont="1" applyFill="1" applyBorder="1" applyAlignment="1">
      <alignment horizontal="center" vertical="center"/>
    </xf>
    <xf numFmtId="9" fontId="1" fillId="4" borderId="13" xfId="4" applyFont="1" applyFill="1" applyBorder="1" applyAlignment="1" applyProtection="1">
      <alignment horizontal="center" vertical="center"/>
    </xf>
    <xf numFmtId="2" fontId="5" fillId="4" borderId="14" xfId="5" applyNumberFormat="1" applyFont="1" applyFill="1" applyBorder="1" applyAlignment="1">
      <alignment horizontal="center" vertical="center"/>
    </xf>
    <xf numFmtId="0" fontId="1" fillId="0" borderId="19" xfId="5" applyBorder="1" applyAlignment="1">
      <alignment horizontal="left" vertical="center"/>
    </xf>
    <xf numFmtId="164" fontId="1" fillId="0" borderId="19" xfId="5" applyNumberFormat="1" applyBorder="1" applyAlignment="1">
      <alignment horizontal="left" vertical="center"/>
    </xf>
    <xf numFmtId="9" fontId="1" fillId="0" borderId="19" xfId="5" applyNumberFormat="1" applyBorder="1" applyAlignment="1">
      <alignment horizontal="left" vertical="center"/>
    </xf>
    <xf numFmtId="0" fontId="1" fillId="2" borderId="19" xfId="5" applyFill="1" applyBorder="1" applyAlignment="1">
      <alignment horizontal="left" vertical="center"/>
    </xf>
    <xf numFmtId="164" fontId="5" fillId="0" borderId="18" xfId="5" applyNumberFormat="1" applyFont="1" applyBorder="1" applyAlignment="1">
      <alignment horizontal="left" vertical="center"/>
    </xf>
    <xf numFmtId="164" fontId="5" fillId="0" borderId="27" xfId="5" applyNumberFormat="1" applyFont="1" applyBorder="1" applyAlignment="1">
      <alignment horizontal="left" vertical="center"/>
    </xf>
    <xf numFmtId="1" fontId="5" fillId="4" borderId="28" xfId="5" applyNumberFormat="1" applyFont="1" applyFill="1" applyBorder="1" applyAlignment="1">
      <alignment horizontal="left" vertical="center"/>
    </xf>
    <xf numFmtId="9" fontId="5" fillId="0" borderId="28" xfId="3" applyFont="1" applyFill="1" applyBorder="1" applyAlignment="1" applyProtection="1">
      <alignment horizontal="left" vertical="center"/>
    </xf>
    <xf numFmtId="2" fontId="5" fillId="0" borderId="28" xfId="5" applyNumberFormat="1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 wrapText="1"/>
    </xf>
    <xf numFmtId="0" fontId="5" fillId="0" borderId="17" xfId="5" applyFont="1" applyBorder="1" applyAlignment="1">
      <alignment horizontal="left" vertical="center"/>
    </xf>
    <xf numFmtId="0" fontId="1" fillId="0" borderId="24" xfId="5" applyBorder="1" applyAlignment="1">
      <alignment horizontal="left" vertical="center"/>
    </xf>
    <xf numFmtId="0" fontId="5" fillId="0" borderId="18" xfId="5" applyFont="1" applyBorder="1" applyAlignment="1">
      <alignment horizontal="left" vertical="center"/>
    </xf>
    <xf numFmtId="0" fontId="5" fillId="0" borderId="20" xfId="5" applyFont="1" applyBorder="1" applyAlignment="1" applyProtection="1">
      <alignment horizontal="center" vertical="center"/>
      <protection locked="0"/>
    </xf>
    <xf numFmtId="164" fontId="1" fillId="5" borderId="21" xfId="5" applyNumberFormat="1" applyFill="1" applyBorder="1" applyAlignment="1" applyProtection="1">
      <alignment horizontal="center" vertical="center"/>
      <protection locked="0"/>
    </xf>
    <xf numFmtId="9" fontId="1" fillId="0" borderId="21" xfId="5" applyNumberFormat="1" applyBorder="1" applyAlignment="1" applyProtection="1">
      <alignment horizontal="center" vertical="center"/>
      <protection locked="0"/>
    </xf>
    <xf numFmtId="0" fontId="1" fillId="2" borderId="21" xfId="5" applyFill="1" applyBorder="1" applyAlignment="1" applyProtection="1">
      <alignment horizontal="center" vertical="center"/>
      <protection locked="0"/>
    </xf>
    <xf numFmtId="0" fontId="7" fillId="0" borderId="32" xfId="5" applyFont="1" applyBorder="1" applyAlignment="1" applyProtection="1">
      <alignment horizontal="center" vertical="center"/>
      <protection locked="0"/>
    </xf>
    <xf numFmtId="0" fontId="1" fillId="0" borderId="21" xfId="5" applyBorder="1" applyAlignment="1" applyProtection="1">
      <alignment horizontal="center" vertical="center"/>
      <protection locked="0"/>
    </xf>
    <xf numFmtId="0" fontId="5" fillId="0" borderId="0" xfId="5" applyFont="1" applyAlignment="1">
      <alignment vertical="center"/>
    </xf>
    <xf numFmtId="0" fontId="4" fillId="0" borderId="11" xfId="5" applyFont="1" applyBorder="1" applyAlignment="1">
      <alignment vertical="center"/>
    </xf>
    <xf numFmtId="0" fontId="2" fillId="0" borderId="17" xfId="5" applyFont="1" applyBorder="1" applyAlignment="1">
      <alignment horizontal="left" vertical="center"/>
    </xf>
    <xf numFmtId="0" fontId="5" fillId="0" borderId="23" xfId="5" applyFont="1" applyBorder="1" applyAlignment="1">
      <alignment vertical="center"/>
    </xf>
    <xf numFmtId="0" fontId="1" fillId="0" borderId="0" xfId="5" applyAlignment="1">
      <alignment horizontal="left" vertical="center"/>
    </xf>
    <xf numFmtId="0" fontId="5" fillId="0" borderId="15" xfId="5" applyFont="1" applyBorder="1" applyAlignment="1">
      <alignment vertical="center"/>
    </xf>
    <xf numFmtId="0" fontId="4" fillId="0" borderId="16" xfId="5" applyFont="1" applyBorder="1" applyAlignment="1">
      <alignment vertical="center"/>
    </xf>
    <xf numFmtId="0" fontId="5" fillId="0" borderId="11" xfId="5" applyFont="1" applyBorder="1" applyAlignment="1">
      <alignment vertical="center"/>
    </xf>
    <xf numFmtId="0" fontId="4" fillId="6" borderId="4" xfId="5" applyFont="1" applyFill="1" applyBorder="1" applyAlignment="1">
      <alignment horizontal="left" vertical="center"/>
    </xf>
    <xf numFmtId="0" fontId="4" fillId="6" borderId="25" xfId="5" applyFont="1" applyFill="1" applyBorder="1" applyAlignment="1">
      <alignment vertical="center"/>
    </xf>
    <xf numFmtId="0" fontId="4" fillId="6" borderId="26" xfId="5" applyFont="1" applyFill="1" applyBorder="1" applyAlignment="1">
      <alignment vertical="center"/>
    </xf>
    <xf numFmtId="0" fontId="3" fillId="3" borderId="1" xfId="5" applyFont="1" applyFill="1" applyBorder="1" applyAlignment="1">
      <alignment horizontal="center" vertical="center"/>
    </xf>
    <xf numFmtId="0" fontId="3" fillId="3" borderId="2" xfId="5" applyFont="1" applyFill="1" applyBorder="1" applyAlignment="1">
      <alignment horizontal="center" vertical="center"/>
    </xf>
    <xf numFmtId="0" fontId="3" fillId="3" borderId="3" xfId="5" applyFont="1" applyFill="1" applyBorder="1" applyAlignment="1">
      <alignment horizontal="center" vertical="center"/>
    </xf>
  </cellXfs>
  <cellStyles count="6">
    <cellStyle name="Currency 2" xfId="2" xr:uid="{13F8586D-F72B-498B-8C76-0D6869326005}"/>
    <cellStyle name="Normal" xfId="0" builtinId="0"/>
    <cellStyle name="Normal 2" xfId="1" xr:uid="{57B2E40E-E588-4E88-A26F-24BA9CFE1174}"/>
    <cellStyle name="Normal 2 2" xfId="5" xr:uid="{86AED114-FB7C-4CDD-90AD-FD5D88C3D94B}"/>
    <cellStyle name="Per cent" xfId="4" builtinId="5"/>
    <cellStyle name="Per cent 2" xfId="3" xr:uid="{67418D91-414F-4B43-A95E-5680CDC3352A}"/>
  </cellStyles>
  <dxfs count="87">
    <dxf>
      <font>
        <b/>
        <i val="0"/>
        <color theme="0" tint="-0.499984740745262"/>
      </font>
      <fill>
        <patternFill>
          <bgColor theme="2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color theme="0" tint="-0.24994659260841701"/>
      </font>
      <fill>
        <patternFill>
          <bgColor theme="7" tint="-0.24994659260841701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color theme="0" tint="-0.499984740745262"/>
      </font>
      <fill>
        <patternFill>
          <bgColor theme="5" tint="0.39994506668294322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color theme="0" tint="-4.9989318521683403E-2"/>
      </font>
      <fill>
        <patternFill>
          <bgColor theme="1" tint="0.499984740745262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color theme="0"/>
      </font>
      <fill>
        <patternFill>
          <bgColor rgb="FF00B05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color theme="0"/>
      </font>
      <fill>
        <patternFill>
          <bgColor rgb="FFC0000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color theme="0"/>
      </font>
      <fill>
        <patternFill>
          <bgColor rgb="FFFFC00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color theme="0"/>
      </font>
      <fill>
        <patternFill>
          <bgColor rgb="FF92D05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color theme="0"/>
      </font>
      <fill>
        <patternFill>
          <bgColor rgb="FF00B05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b/>
        <i val="0"/>
        <color rgb="FF00B050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color theme="5"/>
      </font>
      <border>
        <vertical/>
        <horizontal/>
      </border>
    </dxf>
    <dxf>
      <font>
        <b/>
        <i val="0"/>
        <color rgb="FFFF0000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color rgb="FFC00000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color theme="0"/>
      </font>
      <fill>
        <patternFill>
          <bgColor rgb="FFC0000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color theme="0"/>
      </font>
      <fill>
        <patternFill>
          <bgColor rgb="FFFFC00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color theme="0"/>
      </font>
      <fill>
        <patternFill>
          <bgColor rgb="FF92D05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numFmt numFmtId="165" formatCode="_-[$£-809]* #,##0.00_-;\-[$£-809]* #,##0.00_-;_-[$£-809]* &quot;-&quot;??_-;_-@_-"/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0" tint="-0.14981536301767021"/>
        </top>
        <bottom style="thin">
          <color theme="0" tint="-0.14981536301767021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outline="0">
        <left style="thin">
          <color theme="0" tint="-0.14981536301767021"/>
        </left>
        <right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0" tint="-0.14981536301767021"/>
        </top>
        <bottom style="thin">
          <color theme="0" tint="-0.14981536301767021"/>
        </bottom>
      </border>
    </dxf>
    <dxf>
      <border outline="0">
        <top style="thin">
          <color theme="0" tint="-0.14981536301767021"/>
        </top>
      </border>
    </dxf>
    <dxf>
      <border outline="0">
        <left style="thin">
          <color theme="0" tint="-0.1498458815271462"/>
        </left>
        <right style="thin">
          <color theme="0" tint="-0.1498764000366222"/>
        </right>
        <top style="thin">
          <color theme="0" tint="-0.14981536301767021"/>
        </top>
        <bottom style="thin">
          <color theme="0" tint="-0.1498153630176702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vertical="center" textRotation="0" indent="0" justifyLastLine="0" shrinkToFit="0" readingOrder="0"/>
    </dxf>
    <dxf>
      <border outline="0">
        <bottom style="thin">
          <color theme="0" tint="-0.1498153630176702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border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3" formatCode="0%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0" formatCode="&quot;£&quot;#,##0;[Red]\-&quot;£&quot;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0" formatCode="&quot;£&quot;#,##0;[Red]\-&quot;£&quot;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center" textRotation="0" wrapText="1" indent="0" justifyLastLine="0" shrinkToFit="0" readingOrder="0"/>
    </dxf>
    <dxf>
      <border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&quot;£&quot;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vertical="center" textRotation="0" indent="0" justifyLastLine="0" shrinkToFit="0" readingOrder="0"/>
    </dxf>
  </dxfs>
  <tableStyles count="0" defaultTableStyle="TableStyleMedium2" defaultPivotStyle="PivotStyleLight16"/>
  <colors>
    <mruColors>
      <color rgb="FF6AD4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47625</xdr:rowOff>
    </xdr:from>
    <xdr:to>
      <xdr:col>1</xdr:col>
      <xdr:colOff>835715</xdr:colOff>
      <xdr:row>4</xdr:row>
      <xdr:rowOff>131524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2464D6-F8E4-4FCB-9509-7D578B94C0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alphaModFix/>
        </a:blip>
        <a:srcRect l="9610" t="9780" r="8959" b="10988"/>
        <a:stretch>
          <a:fillRect/>
        </a:stretch>
      </xdr:blipFill>
      <xdr:spPr>
        <a:xfrm>
          <a:off x="206375" y="44450"/>
          <a:ext cx="810315" cy="814784"/>
        </a:xfrm>
        <a:prstGeom prst="rect">
          <a:avLst/>
        </a:prstGeom>
      </xdr:spPr>
    </xdr:pic>
    <xdr:clientData/>
  </xdr:twoCellAnchor>
  <xdr:twoCellAnchor editAs="oneCell">
    <xdr:from>
      <xdr:col>1</xdr:col>
      <xdr:colOff>914400</xdr:colOff>
      <xdr:row>0</xdr:row>
      <xdr:rowOff>134912</xdr:rowOff>
    </xdr:from>
    <xdr:to>
      <xdr:col>6</xdr:col>
      <xdr:colOff>0</xdr:colOff>
      <xdr:row>4</xdr:row>
      <xdr:rowOff>59347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ECF6F3F-FD13-4C8A-A223-A914749E34F9}"/>
            </a:ext>
          </a:extLst>
        </xdr:cNvPr>
        <xdr:cNvSpPr txBox="1">
          <a:spLocks noChangeAspect="1"/>
        </xdr:cNvSpPr>
      </xdr:nvSpPr>
      <xdr:spPr>
        <a:xfrm>
          <a:off x="1085850" y="134912"/>
          <a:ext cx="7172325" cy="644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3200" b="1" baseline="0">
              <a:solidFill>
                <a:schemeClr val="accent5">
                  <a:lumMod val="7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🧮 </a:t>
          </a:r>
          <a:r>
            <a:rPr lang="en-GB" sz="3200" b="1" baseline="0">
              <a:solidFill>
                <a:srgbClr val="6AD477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Mopex ROI Forecast Calculator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102870</xdr:colOff>
      <xdr:row>1</xdr:row>
      <xdr:rowOff>87629</xdr:rowOff>
    </xdr:from>
    <xdr:to>
      <xdr:col>10</xdr:col>
      <xdr:colOff>212055</xdr:colOff>
      <xdr:row>26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0826772-CE00-49FB-AC25-C13E9CE54622}"/>
            </a:ext>
          </a:extLst>
        </xdr:cNvPr>
        <xdr:cNvGrpSpPr/>
      </xdr:nvGrpSpPr>
      <xdr:grpSpPr>
        <a:xfrm>
          <a:off x="272415" y="270509"/>
          <a:ext cx="5593680" cy="4434841"/>
          <a:chOff x="285750" y="260349"/>
          <a:chExt cx="5589870" cy="4435476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AB42DB49-1D0E-FB62-844B-BA69A96567C1}"/>
              </a:ext>
            </a:extLst>
          </xdr:cNvPr>
          <xdr:cNvSpPr txBox="1">
            <a:spLocks noChangeAspect="1"/>
          </xdr:cNvSpPr>
        </xdr:nvSpPr>
        <xdr:spPr>
          <a:xfrm>
            <a:off x="285750" y="260349"/>
            <a:ext cx="5589870" cy="443547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bg2">
                    <a:lumMod val="25000"/>
                  </a:schemeClr>
                </a:solidFill>
                <a:effectLst/>
                <a:latin typeface="Aptos" panose="020B0004020202020204" pitchFamily="34" charset="0"/>
                <a:ea typeface="+mn-ea"/>
                <a:cs typeface="+mn-cs"/>
              </a:rPr>
              <a:t>Disclaimer</a:t>
            </a:r>
          </a:p>
          <a:p>
            <a:br>
              <a:rPr lang="en-GB" sz="1100">
                <a:solidFill>
                  <a:schemeClr val="bg2">
                    <a:lumMod val="25000"/>
                  </a:schemeClr>
                </a:solidFill>
                <a:effectLst/>
                <a:latin typeface="Aptos" panose="020B0004020202020204" pitchFamily="34" charset="0"/>
                <a:ea typeface="+mn-ea"/>
                <a:cs typeface="+mn-cs"/>
              </a:rPr>
            </a:br>
            <a:r>
              <a:rPr lang="en-GB" sz="1100">
                <a:solidFill>
                  <a:schemeClr val="bg2">
                    <a:lumMod val="25000"/>
                  </a:schemeClr>
                </a:solidFill>
                <a:effectLst/>
                <a:latin typeface="Aptos" panose="020B0004020202020204" pitchFamily="34" charset="0"/>
                <a:ea typeface="+mn-ea"/>
                <a:cs typeface="+mn-cs"/>
              </a:rPr>
              <a:t>The materials, templates, dashboards, and toolkits provided by </a:t>
            </a:r>
            <a:r>
              <a:rPr lang="en-GB" sz="1100" b="1">
                <a:solidFill>
                  <a:schemeClr val="bg2">
                    <a:lumMod val="25000"/>
                  </a:schemeClr>
                </a:solidFill>
                <a:effectLst/>
                <a:latin typeface="Aptos" panose="020B0004020202020204" pitchFamily="34" charset="0"/>
                <a:ea typeface="+mn-ea"/>
                <a:cs typeface="+mn-cs"/>
              </a:rPr>
              <a:t>Mopex Consulting Ltd</a:t>
            </a:r>
            <a:r>
              <a:rPr lang="en-GB" sz="1100">
                <a:solidFill>
                  <a:schemeClr val="bg2">
                    <a:lumMod val="25000"/>
                  </a:schemeClr>
                </a:solidFill>
                <a:effectLst/>
                <a:latin typeface="Aptos" panose="020B0004020202020204" pitchFamily="34" charset="0"/>
                <a:ea typeface="+mn-ea"/>
                <a:cs typeface="+mn-cs"/>
              </a:rPr>
              <a:t> are intended for </a:t>
            </a:r>
            <a:r>
              <a:rPr lang="en-GB" sz="1100" b="1">
                <a:solidFill>
                  <a:schemeClr val="bg2">
                    <a:lumMod val="25000"/>
                  </a:schemeClr>
                </a:solidFill>
                <a:effectLst/>
                <a:latin typeface="Aptos" panose="020B0004020202020204" pitchFamily="34" charset="0"/>
                <a:ea typeface="+mn-ea"/>
                <a:cs typeface="+mn-cs"/>
              </a:rPr>
              <a:t>informational and internal business use only</a:t>
            </a:r>
            <a:r>
              <a:rPr lang="en-GB" sz="1100">
                <a:solidFill>
                  <a:schemeClr val="bg2">
                    <a:lumMod val="25000"/>
                  </a:schemeClr>
                </a:solidFill>
                <a:effectLst/>
                <a:latin typeface="Aptos" panose="020B0004020202020204" pitchFamily="34" charset="0"/>
                <a:ea typeface="+mn-ea"/>
                <a:cs typeface="+mn-cs"/>
              </a:rPr>
              <a:t>. While every effort has been made to ensure accuracy and compliance, Mopex Consulting Ltd makes no warranties, express or implied, regarding completeness, reliability, or fitness for a particular purpose.</a:t>
            </a:r>
          </a:p>
          <a:p>
            <a:endParaRPr lang="en-GB" sz="1100">
              <a:solidFill>
                <a:schemeClr val="bg2">
                  <a:lumMod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endParaRPr>
          </a:p>
          <a:p>
            <a:r>
              <a:rPr lang="en-GB" sz="1100" b="1">
                <a:solidFill>
                  <a:schemeClr val="bg2">
                    <a:lumMod val="25000"/>
                  </a:schemeClr>
                </a:solidFill>
                <a:effectLst/>
                <a:latin typeface="Aptos" panose="020B0004020202020204" pitchFamily="34" charset="0"/>
                <a:ea typeface="+mn-ea"/>
                <a:cs typeface="+mn-cs"/>
              </a:rPr>
              <a:t>No Legal or Financial Advice:</a:t>
            </a:r>
            <a:r>
              <a:rPr lang="en-GB" sz="1100">
                <a:solidFill>
                  <a:schemeClr val="bg2">
                    <a:lumMod val="25000"/>
                  </a:schemeClr>
                </a:solidFill>
                <a:effectLst/>
                <a:latin typeface="Aptos" panose="020B0004020202020204" pitchFamily="34" charset="0"/>
                <a:ea typeface="+mn-ea"/>
                <a:cs typeface="+mn-cs"/>
              </a:rPr>
              <a:t> These materials do not constitute legal, financial, or regulatory advice. Clients should seek independent professional guidance before making decisions based on outputs.</a:t>
            </a:r>
          </a:p>
          <a:p>
            <a:endParaRPr lang="en-GB" sz="1100">
              <a:solidFill>
                <a:schemeClr val="bg2">
                  <a:lumMod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endParaRPr>
          </a:p>
          <a:p>
            <a:r>
              <a:rPr lang="en-GB" sz="1100" b="1">
                <a:solidFill>
                  <a:schemeClr val="bg2">
                    <a:lumMod val="25000"/>
                  </a:schemeClr>
                </a:solidFill>
                <a:effectLst/>
                <a:latin typeface="Aptos" panose="020B0004020202020204" pitchFamily="34" charset="0"/>
                <a:ea typeface="+mn-ea"/>
                <a:cs typeface="+mn-cs"/>
              </a:rPr>
              <a:t>Client Responsibility:</a:t>
            </a:r>
            <a:r>
              <a:rPr lang="en-GB" sz="1100">
                <a:solidFill>
                  <a:schemeClr val="bg2">
                    <a:lumMod val="25000"/>
                  </a:schemeClr>
                </a:solidFill>
                <a:effectLst/>
                <a:latin typeface="Aptos" panose="020B0004020202020204" pitchFamily="34" charset="0"/>
                <a:ea typeface="+mn-ea"/>
                <a:cs typeface="+mn-cs"/>
              </a:rPr>
              <a:t> Implementation, interpretation, and outcomes remain the responsibility of the client organisation. Mopex Consulting Ltd accepts no liability for losses, damages, or compliance failures arising from use.</a:t>
            </a:r>
          </a:p>
          <a:p>
            <a:endParaRPr lang="en-GB" sz="1100">
              <a:solidFill>
                <a:schemeClr val="bg2">
                  <a:lumMod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endParaRPr>
          </a:p>
          <a:p>
            <a:r>
              <a:rPr lang="en-GB" sz="1100" b="1">
                <a:solidFill>
                  <a:schemeClr val="bg2">
                    <a:lumMod val="25000"/>
                  </a:schemeClr>
                </a:solidFill>
                <a:effectLst/>
                <a:latin typeface="Aptos" panose="020B0004020202020204" pitchFamily="34" charset="0"/>
                <a:ea typeface="+mn-ea"/>
                <a:cs typeface="+mn-cs"/>
              </a:rPr>
              <a:t>Intellectual Property:</a:t>
            </a:r>
            <a:r>
              <a:rPr lang="en-GB" sz="1100">
                <a:solidFill>
                  <a:schemeClr val="bg2">
                    <a:lumMod val="25000"/>
                  </a:schemeClr>
                </a:solidFill>
                <a:effectLst/>
                <a:latin typeface="Aptos" panose="020B0004020202020204" pitchFamily="34" charset="0"/>
                <a:ea typeface="+mn-ea"/>
                <a:cs typeface="+mn-cs"/>
              </a:rPr>
              <a:t> All templates, dashboards, and frameworks remain the intellectual property of Mopex Consulting Ltd. Redistribution, resale, or modification without prior written consent is prohibited.</a:t>
            </a:r>
          </a:p>
          <a:p>
            <a:endParaRPr lang="en-GB" sz="1100">
              <a:solidFill>
                <a:schemeClr val="bg2">
                  <a:lumMod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endParaRPr>
          </a:p>
          <a:p>
            <a:r>
              <a:rPr lang="en-GB" sz="1100" b="1">
                <a:solidFill>
                  <a:schemeClr val="bg2">
                    <a:lumMod val="25000"/>
                  </a:schemeClr>
                </a:solidFill>
                <a:effectLst/>
                <a:latin typeface="Aptos" panose="020B0004020202020204" pitchFamily="34" charset="0"/>
                <a:ea typeface="+mn-ea"/>
                <a:cs typeface="+mn-cs"/>
              </a:rPr>
              <a:t>Data Protection:</a:t>
            </a:r>
            <a:r>
              <a:rPr lang="en-GB" sz="1100">
                <a:solidFill>
                  <a:schemeClr val="bg2">
                    <a:lumMod val="25000"/>
                  </a:schemeClr>
                </a:solidFill>
                <a:effectLst/>
                <a:latin typeface="Aptos" panose="020B0004020202020204" pitchFamily="34" charset="0"/>
                <a:ea typeface="+mn-ea"/>
                <a:cs typeface="+mn-cs"/>
              </a:rPr>
              <a:t> Clients are responsible for ensuring that any data entered into Mopex dashboards complies with applicable data protection laws (including UK GDPR).</a:t>
            </a:r>
          </a:p>
          <a:p>
            <a:endParaRPr lang="en-GB" sz="1100">
              <a:solidFill>
                <a:schemeClr val="bg2">
                  <a:lumMod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endParaRPr>
          </a:p>
          <a:p>
            <a:r>
              <a:rPr lang="en-GB" sz="1100" b="1">
                <a:solidFill>
                  <a:schemeClr val="bg2">
                    <a:lumMod val="25000"/>
                  </a:schemeClr>
                </a:solidFill>
                <a:effectLst/>
                <a:latin typeface="Aptos" panose="020B0004020202020204" pitchFamily="34" charset="0"/>
                <a:ea typeface="+mn-ea"/>
                <a:cs typeface="+mn-cs"/>
              </a:rPr>
              <a:t>Updates:</a:t>
            </a:r>
            <a:r>
              <a:rPr lang="en-GB" sz="1100">
                <a:solidFill>
                  <a:schemeClr val="bg2">
                    <a:lumMod val="25000"/>
                  </a:schemeClr>
                </a:solidFill>
                <a:effectLst/>
                <a:latin typeface="Aptos" panose="020B0004020202020204" pitchFamily="34" charset="0"/>
                <a:ea typeface="+mn-ea"/>
                <a:cs typeface="+mn-cs"/>
              </a:rPr>
              <a:t> Mopex reserves the right to update or amend templates and dashboards without prior notice to maintain accuracy and compliance.</a:t>
            </a:r>
          </a:p>
          <a:p>
            <a:endParaRPr lang="en-GB" sz="1100">
              <a:solidFill>
                <a:schemeClr val="bg2">
                  <a:lumMod val="25000"/>
                </a:schemeClr>
              </a:solidFill>
              <a:latin typeface="Aptos" panose="020B0004020202020204" pitchFamily="34" charset="0"/>
            </a:endParaRPr>
          </a:p>
        </xdr:txBody>
      </xdr:sp>
      <xdr:pic>
        <xdr:nvPicPr>
          <xdr:cNvPr id="4" name="Picture 3">
            <a:extLst>
              <a:ext uri="{FF2B5EF4-FFF2-40B4-BE49-F238E27FC236}">
                <a16:creationId xmlns:a16="http://schemas.microsoft.com/office/drawing/2014/main" id="{817A5A42-1682-262F-B47E-827081930C1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alphaModFix amt="20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1226" y="263525"/>
            <a:ext cx="4298950" cy="440132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4053747-F36F-4147-B2F5-EA3D07B6BAA4}" name="AddOns" displayName="AddOns" ref="B21:D25" totalsRowShown="0" headerRowDxfId="86" dataDxfId="84" headerRowBorderDxfId="85">
  <autoFilter ref="B21:D25" xr:uid="{77E9AE5C-0343-4E3E-A9DE-2FB3AB639922}"/>
  <tableColumns count="3">
    <tableColumn id="1" xr3:uid="{A66B1298-D548-4219-AD0C-179DEA81DC8C}" name="Add-On" dataDxfId="83"/>
    <tableColumn id="2" xr3:uid="{6FAF9D4D-2F70-41E0-B92E-3B897A104D64}" name="Price (£)" dataDxfId="82"/>
    <tableColumn id="3" xr3:uid="{BA1721D9-CD0C-4FA3-9FA4-DB9FE0AB5632}" name="Description" dataDxfId="81"/>
  </tableColumns>
  <tableStyleInfo name="TableStyleLight14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B85BC649-0E64-4255-AC2E-BC1FF5EAF952}" name="Table26" displayName="Table26" ref="B97:D100" totalsRowShown="0" headerRowDxfId="26" dataDxfId="25" headerRowCellStyle="Normal 2" dataCellStyle="Normal 2">
  <autoFilter ref="B97:D100" xr:uid="{34DF6A5A-0CF5-4C9D-BE27-AF736279A486}"/>
  <tableColumns count="3">
    <tableColumn id="1" xr3:uid="{AF215E6D-B579-4B38-8F21-F0214127BEBA}" name="Level" dataDxfId="24" dataCellStyle="Normal 2"/>
    <tableColumn id="2" xr3:uid="{77271C03-F7DC-4F75-B73F-D15DF2252C4C}" name="Definition" dataDxfId="23" dataCellStyle="Normal 2"/>
    <tableColumn id="3" xr3:uid="{E21446C5-695E-4667-85E8-F1A7E3207006}" name="Impact on Effort &amp; Price" dataDxfId="22" dataCellStyle="Normal 2"/>
  </tableColumns>
  <tableStyleInfo name="TableStyleLight1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9CF8930-01CA-4E56-A5C6-5F678898EF33}" name="Table7" displayName="Table7" ref="F84:G87" totalsRowShown="0" headerRowDxfId="21" headerRowCellStyle="Normal 2">
  <autoFilter ref="F84:G87" xr:uid="{99CF8930-01CA-4E56-A5C6-5F678898EF33}"/>
  <tableColumns count="2">
    <tableColumn id="1" xr3:uid="{0A75A9C9-F3D8-4EB7-A78D-E16374BBD600}" name="Compliance Risk" dataDxfId="20" dataCellStyle="Normal 2"/>
    <tableColumn id="2" xr3:uid="{E86A6116-68D5-4965-B0A6-3D659491BCFA}" name="Risk Level £" dataDxfId="19" dataCellStyle="Normal 2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AD39CE9-746D-4022-8620-3170C34EFB5C}" name="FramDetails" displayName="FramDetails" ref="B2:H12" totalsRowShown="0" headerRowDxfId="80" headerRowBorderDxfId="79">
  <autoFilter ref="B2:H12" xr:uid="{9B8F9E57-0310-4FAC-AEC2-ADC704F33A2C}"/>
  <tableColumns count="7">
    <tableColumn id="1" xr3:uid="{85F58483-7E5E-4EFB-A848-04CFB829B025}" name="Framework" dataDxfId="78" dataCellStyle="Normal 2 2"/>
    <tableColumn id="2" xr3:uid="{03DF8E7A-A255-49BE-B3EA-789B7BAC67A7}" name="Total Duration (Weeks)" dataDxfId="77" dataCellStyle="Normal 2 2"/>
    <tableColumn id="7" xr3:uid="{65B102AE-781D-412C-976C-2FE49A4154C7}" name="Estimated Hours" dataDxfId="76" dataCellStyle="Normal 2 2"/>
    <tableColumn id="6" xr3:uid="{7AAA956B-AC1D-4FEF-8B09-F54F6E5362D8}" name="BasedDays" dataDxfId="75" dataCellStyle="Normal 2 2"/>
    <tableColumn id="3" xr3:uid="{9EA0808B-4517-4B34-8113-97954CA4EF32}" name="Mopex Effort (Days)" dataDxfId="74" dataCellStyle="Normal 2 2"/>
    <tableColumn id="4" xr3:uid="{0BBCEA27-7779-4E59-8634-D31A295D996B}" name="Client Effort (Days)" dataDxfId="73" dataCellStyle="Normal 2 2"/>
    <tableColumn id="5" xr3:uid="{C708407D-83FA-4501-BB57-89C159A23551}" name="Notes" dataDxfId="72" dataCellStyle="Normal 2 2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51A747D-AA18-4D0B-AEB0-337FD6B41C06}" name="Table312" displayName="Table312" ref="B102:E105" totalsRowShown="0" headerRowDxfId="71" dataDxfId="70">
  <autoFilter ref="B102:E105" xr:uid="{A1875A15-EFB0-4AEC-9D33-28C13E3303BC}"/>
  <tableColumns count="4">
    <tableColumn id="1" xr3:uid="{07A6349A-AAAD-491D-8FDD-82F7CFB2147A}" name="Scenario" dataDxfId="69"/>
    <tableColumn id="2" xr3:uid="{992188F0-927A-40F9-BD7C-FF91B800FF55}" name="Cost (£)" dataDxfId="68"/>
    <tableColumn id="3" xr3:uid="{32D72AE4-ACC7-47D0-B249-6ED277D45CF9}" name="Value (£)" dataDxfId="67"/>
    <tableColumn id="4" xr3:uid="{42A1C63C-6F36-42B1-97FC-11F7B77BA922}" name="ROI (%)" dataDxfId="66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4751706-2E0F-424A-AE95-3F732A3C8B41}" name="TierEffort" displayName="TierEffort" ref="B27:F31" totalsRowShown="0" headerRowDxfId="65" dataDxfId="63" headerRowBorderDxfId="64">
  <autoFilter ref="B27:F31" xr:uid="{D711CBE9-CB64-42FD-9561-A0B9A1028643}"/>
  <tableColumns count="5">
    <tableColumn id="1" xr3:uid="{6EC9B617-7796-427D-892B-49F9D29CA3AB}" name="Tier" dataDxfId="62"/>
    <tableColumn id="2" xr3:uid="{8C3225D5-F515-448B-8BC9-B4193BDAA48F}" name="Typical Duration" dataDxfId="61"/>
    <tableColumn id="3" xr3:uid="{9CF741E6-B694-459E-92C5-808796DD19A2}" name="Effort (Days)" dataDxfId="60"/>
    <tableColumn id="4" xr3:uid="{0C8E81A2-67EA-4D02-A135-84F9E347D8D5}" name="Base Price (£)" dataDxfId="59"/>
    <tableColumn id="5" xr3:uid="{C1F76F71-40CB-4ACA-858A-F6FC0C5DA0C8}" name="Use Case" dataDxfId="58"/>
  </tableColumns>
  <tableStyleInfo name="TableStyleLight1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AB3812D-39BF-4131-ABDB-0E4DDBB3EE22}" name="TierBasePrice" displayName="TierBasePrice" ref="B33:E73" totalsRowShown="0" headerRowDxfId="57" dataDxfId="56">
  <autoFilter ref="B33:E73" xr:uid="{433B2AC4-B3BF-4638-B459-CB750F485BBE}"/>
  <tableColumns count="4">
    <tableColumn id="1" xr3:uid="{E971E1A9-9EFB-441E-A35B-575EEB18697A}" name="Tier Range" dataDxfId="55"/>
    <tableColumn id="2" xr3:uid="{07FB9F38-A293-422F-8213-C8FD0EE58F9B}" name="Effort Range" dataDxfId="54"/>
    <tableColumn id="3" xr3:uid="{DF77FF46-06D6-4144-A046-303DAE0ED571}" name="Base Price" dataDxfId="53">
      <calculatedColumnFormula>760*TierBasePrice[[#This Row],[Effort Range]]</calculatedColumnFormula>
    </tableColumn>
    <tableColumn id="4" xr3:uid="{087F2D61-CF3E-42F6-880B-1922710D9411}" name="Use Case" dataDxfId="52"/>
  </tableColumns>
  <tableStyleInfo name="TableStyleLight1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ED6794A-000A-41FD-9D98-6899B50E4257}" name="MatScore" displayName="MatScore" ref="B14:E19" totalsRowShown="0" headerRowDxfId="51" dataDxfId="49" headerRowBorderDxfId="50" tableBorderDxfId="48" totalsRowBorderDxfId="47">
  <autoFilter ref="B14:E19" xr:uid="{6D82D50C-2088-4484-8265-1E7E3FC3A2CC}"/>
  <tableColumns count="4">
    <tableColumn id="1" xr3:uid="{639525A2-867E-4CAA-BE52-BA2C72CD2748}" name="Score" dataDxfId="46"/>
    <tableColumn id="2" xr3:uid="{C1750E82-481E-47BC-80D7-266AC4E73937}" name="Level" dataDxfId="45"/>
    <tableColumn id="4" xr3:uid="{80147731-307D-4A65-B8F2-0C60B4D58169}" name="Compliance Risk Level" dataDxfId="44"/>
    <tableColumn id="3" xr3:uid="{5982CD51-F002-4D54-B005-43C202FEAA4D}" name="Interpretation" dataDxfId="43"/>
  </tableColumns>
  <tableStyleInfo name="TableStyleLight1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9490879C-41A3-4032-8D19-373588561D6B}" name="EffRev" displayName="EffRev" ref="B75:E81" totalsRowShown="0" headerRowDxfId="42" dataDxfId="41">
  <autoFilter ref="B75:E81" xr:uid="{DAA89382-5FA2-4879-BB88-309244DF179C}"/>
  <tableColumns count="4">
    <tableColumn id="1" xr3:uid="{E197C132-2D6C-4484-B1EF-4460D634921C}" name="Framework Type" dataDxfId="40"/>
    <tableColumn id="2" xr3:uid="{6CFD0C04-BF22-40FB-AB0D-29E4F50FBE28}" name="% Efficiency Gain" dataDxfId="39"/>
    <tableColumn id="3" xr3:uid="{7DF73A12-0F6E-4B78-9B16-6477703B0011}" name="% Revenue Growth" dataDxfId="38"/>
    <tableColumn id="4" xr3:uid="{79D0AA9A-5319-44E0-ACBE-AA400C4AD7E1}" name="Strategic Benefits" dataDxfId="37"/>
  </tableColumns>
  <tableStyleInfo name="TableStyleLight14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C59DF2A-C3C8-46E1-ADC3-EEF49A549937}" name="RiskAdj" displayName="RiskAdj" ref="B84:D88" totalsRowShown="0" headerRowDxfId="36" dataDxfId="35">
  <autoFilter ref="B84:D88" xr:uid="{5112A3F1-DA77-46B3-B153-C419FAF975BB}"/>
  <tableColumns count="3">
    <tableColumn id="1" xr3:uid="{147625EA-70F1-4362-961E-0C3F8806293C}" name="Integration Complexity" dataDxfId="34"/>
    <tableColumn id="2" xr3:uid="{61731EE9-F760-46A1-8534-7E2055971EC3}" name="Risk Adjustment Factor" dataDxfId="33"/>
    <tableColumn id="3" xr3:uid="{5CB2D136-30F6-48EC-9D62-A43FA1BBBADB}" name="You can expand this with additional descriptors or link it to a qualitative risk narrative if needed. For example:" dataDxfId="32"/>
  </tableColumns>
  <tableStyleInfo name="TableStyleLight14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A8EF60-0163-42A7-B47D-6B295AD11C65}" name="Table324" displayName="Table324" ref="B90:D94" totalsRowShown="0" headerRowDxfId="31" dataDxfId="30">
  <autoFilter ref="B90:D94" xr:uid="{41F62FFE-C722-4F1C-B39A-E865759B39D3}"/>
  <tableColumns count="3">
    <tableColumn id="1" xr3:uid="{62847309-0EAF-49B3-A811-BE0410D67DAF}" name="ROI %" dataDxfId="29"/>
    <tableColumn id="3" xr3:uid="{24ECAD7B-54BF-4DE0-88C9-C5DE5732BC43}" name="Tier Justification" dataDxfId="28" dataCellStyle="Normal 2"/>
    <tableColumn id="2" xr3:uid="{B37D6AAE-C42B-4689-8C56-4DC8F8C8A966}" name="Tier Justification2" dataDxfId="27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602A1-0BDB-4744-80F1-6E61CB2F76EC}">
  <sheetPr>
    <tabColor rgb="FF002060"/>
  </sheetPr>
  <dimension ref="A1:H35"/>
  <sheetViews>
    <sheetView showGridLines="0" showRowColHeaders="0" tabSelected="1" zoomScaleNormal="100" workbookViewId="0">
      <pane xSplit="7" ySplit="6" topLeftCell="H7" activePane="bottomRight" state="frozen"/>
      <selection pane="topRight" activeCell="K1" sqref="K1"/>
      <selection pane="bottomLeft" activeCell="A7" sqref="A7"/>
      <selection pane="bottomRight" activeCell="C10" sqref="C10"/>
    </sheetView>
  </sheetViews>
  <sheetFormatPr defaultColWidth="8.77734375" defaultRowHeight="19.05" customHeight="1" x14ac:dyDescent="0.3"/>
  <cols>
    <col min="1" max="1" width="2.44140625" style="1" customWidth="1"/>
    <col min="2" max="2" width="27.21875" style="1" bestFit="1" customWidth="1"/>
    <col min="3" max="3" width="15.5546875" style="1" bestFit="1" customWidth="1"/>
    <col min="4" max="4" width="8.77734375" style="1"/>
    <col min="5" max="5" width="21.77734375" style="1" customWidth="1"/>
    <col min="6" max="6" width="42.77734375" style="1" bestFit="1" customWidth="1"/>
    <col min="7" max="7" width="2.5546875" style="1" customWidth="1"/>
    <col min="8" max="8" width="24.44140625" style="1" bestFit="1" customWidth="1"/>
    <col min="9" max="16384" width="8.77734375" style="1"/>
  </cols>
  <sheetData>
    <row r="1" spans="1:8" ht="14.4" x14ac:dyDescent="0.3">
      <c r="A1" s="2"/>
      <c r="B1" s="2"/>
      <c r="C1" s="2"/>
      <c r="D1" s="2"/>
      <c r="E1" s="2"/>
      <c r="F1" s="2"/>
      <c r="G1" s="2"/>
    </row>
    <row r="2" spans="1:8" ht="14.4" x14ac:dyDescent="0.3">
      <c r="A2" s="2"/>
      <c r="B2" s="2"/>
      <c r="C2" s="2"/>
      <c r="D2" s="2"/>
      <c r="E2" s="2"/>
      <c r="F2" s="2"/>
      <c r="G2" s="2"/>
    </row>
    <row r="3" spans="1:8" ht="14.4" x14ac:dyDescent="0.3">
      <c r="A3" s="2"/>
      <c r="B3" s="2"/>
      <c r="C3" s="2"/>
      <c r="D3" s="2"/>
      <c r="E3" s="2"/>
      <c r="F3" s="2"/>
      <c r="G3" s="2"/>
    </row>
    <row r="4" spans="1:8" ht="14.4" x14ac:dyDescent="0.3">
      <c r="A4" s="2"/>
      <c r="B4" s="2"/>
      <c r="C4" s="2"/>
      <c r="D4" s="2"/>
      <c r="E4" s="2"/>
      <c r="F4" s="2"/>
      <c r="G4" s="2"/>
    </row>
    <row r="5" spans="1:8" ht="14.4" x14ac:dyDescent="0.3">
      <c r="A5" s="2"/>
      <c r="B5" s="2"/>
      <c r="C5" s="2"/>
      <c r="D5" s="2"/>
      <c r="E5" s="2"/>
      <c r="F5" s="2"/>
      <c r="G5" s="2"/>
    </row>
    <row r="6" spans="1:8" ht="22.05" customHeight="1" x14ac:dyDescent="0.3">
      <c r="A6" s="2"/>
      <c r="B6" s="77" t="s">
        <v>184</v>
      </c>
      <c r="C6" s="78"/>
      <c r="D6" s="78"/>
      <c r="E6" s="78"/>
      <c r="F6" s="79"/>
      <c r="G6" s="2"/>
    </row>
    <row r="7" spans="1:8" ht="19.05" customHeight="1" thickBot="1" x14ac:dyDescent="0.35">
      <c r="B7" s="66" t="s">
        <v>15</v>
      </c>
      <c r="C7" s="31"/>
      <c r="D7" s="31"/>
      <c r="E7" s="66" t="s">
        <v>12</v>
      </c>
      <c r="F7" s="31"/>
    </row>
    <row r="8" spans="1:8" ht="19.05" customHeight="1" x14ac:dyDescent="0.3">
      <c r="B8" s="75" t="s">
        <v>1</v>
      </c>
      <c r="C8" s="60" t="s">
        <v>13</v>
      </c>
      <c r="E8" s="67" t="s">
        <v>146</v>
      </c>
      <c r="F8" s="68"/>
      <c r="H8" s="74" t="s">
        <v>198</v>
      </c>
    </row>
    <row r="9" spans="1:8" ht="19.05" customHeight="1" x14ac:dyDescent="0.3">
      <c r="B9" s="76" t="s">
        <v>2</v>
      </c>
      <c r="C9" s="61">
        <v>0</v>
      </c>
      <c r="E9" s="67" t="s">
        <v>147</v>
      </c>
      <c r="F9" s="47" t="str">
        <f>C8</f>
        <v>LEAN</v>
      </c>
    </row>
    <row r="10" spans="1:8" ht="19.05" customHeight="1" x14ac:dyDescent="0.3">
      <c r="B10" s="76" t="s">
        <v>3</v>
      </c>
      <c r="C10" s="62">
        <v>0.25</v>
      </c>
      <c r="E10" s="67" t="s">
        <v>148</v>
      </c>
      <c r="F10" s="48">
        <f>C9</f>
        <v>0</v>
      </c>
    </row>
    <row r="11" spans="1:8" ht="19.05" customHeight="1" x14ac:dyDescent="0.3">
      <c r="B11" s="76" t="s">
        <v>4</v>
      </c>
      <c r="C11" s="62">
        <v>0.4</v>
      </c>
      <c r="E11" s="67" t="s">
        <v>149</v>
      </c>
      <c r="F11" s="49">
        <f>C10</f>
        <v>0.25</v>
      </c>
    </row>
    <row r="12" spans="1:8" ht="19.05" customHeight="1" x14ac:dyDescent="0.3">
      <c r="B12" s="76" t="s">
        <v>160</v>
      </c>
      <c r="C12" s="63" t="s">
        <v>14</v>
      </c>
      <c r="E12" s="67" t="s">
        <v>150</v>
      </c>
      <c r="F12" s="49">
        <f>C11</f>
        <v>0.4</v>
      </c>
    </row>
    <row r="13" spans="1:8" ht="19.05" customHeight="1" x14ac:dyDescent="0.3">
      <c r="B13" s="76" t="s">
        <v>189</v>
      </c>
      <c r="C13" s="64" t="s">
        <v>62</v>
      </c>
      <c r="E13" s="67" t="s">
        <v>151</v>
      </c>
      <c r="F13" s="50" t="str">
        <f>C12</f>
        <v>Medium</v>
      </c>
    </row>
    <row r="14" spans="1:8" ht="19.05" customHeight="1" thickBot="1" x14ac:dyDescent="0.35">
      <c r="B14" s="76" t="s">
        <v>170</v>
      </c>
      <c r="C14" s="65">
        <v>12</v>
      </c>
      <c r="E14" s="67" t="s">
        <v>152</v>
      </c>
      <c r="F14" s="51">
        <f>C29</f>
        <v>7600</v>
      </c>
    </row>
    <row r="15" spans="1:8" ht="19.05" customHeight="1" thickBot="1" x14ac:dyDescent="0.35">
      <c r="B15" s="69" t="s">
        <v>163</v>
      </c>
      <c r="C15" s="38">
        <f>VLOOKUP(C8,FramDetails[],4,0)*760</f>
        <v>7600</v>
      </c>
      <c r="E15" s="31"/>
      <c r="F15" s="70"/>
    </row>
    <row r="16" spans="1:8" ht="19.05" customHeight="1" thickBot="1" x14ac:dyDescent="0.35">
      <c r="B16" s="31"/>
      <c r="C16" s="32"/>
      <c r="E16" s="66" t="s">
        <v>162</v>
      </c>
      <c r="F16" s="70"/>
    </row>
    <row r="17" spans="2:6" ht="19.05" customHeight="1" thickBot="1" x14ac:dyDescent="0.35">
      <c r="B17" s="71" t="s">
        <v>159</v>
      </c>
      <c r="C17" s="31"/>
      <c r="E17" s="72" t="s">
        <v>153</v>
      </c>
      <c r="F17" s="52">
        <f>C25</f>
        <v>2400</v>
      </c>
    </row>
    <row r="18" spans="2:6" ht="19.05" customHeight="1" x14ac:dyDescent="0.3">
      <c r="B18" s="67" t="s">
        <v>111</v>
      </c>
      <c r="C18" s="39">
        <f>IFERROR(VLOOKUP(C8,EffRev[],2,0),0)</f>
        <v>0.25</v>
      </c>
      <c r="E18" s="72" t="s">
        <v>154</v>
      </c>
      <c r="F18" s="53">
        <f>C26</f>
        <v>0.31578947368421051</v>
      </c>
    </row>
    <row r="19" spans="2:6" ht="19.05" customHeight="1" thickBot="1" x14ac:dyDescent="0.35">
      <c r="B19" s="67" t="s">
        <v>112</v>
      </c>
      <c r="C19" s="40">
        <f>IFERROR(VLOOKUP(C8,EffRev[],3,0),0)</f>
        <v>0.1</v>
      </c>
      <c r="E19" s="72" t="s">
        <v>107</v>
      </c>
      <c r="F19" s="54">
        <f>C30</f>
        <v>0.31578947368421051</v>
      </c>
    </row>
    <row r="20" spans="2:6" ht="19.05" customHeight="1" x14ac:dyDescent="0.3">
      <c r="B20" s="31"/>
      <c r="C20" s="31"/>
      <c r="E20" s="72" t="s">
        <v>155</v>
      </c>
      <c r="F20" s="55">
        <f>C31</f>
        <v>38</v>
      </c>
    </row>
    <row r="21" spans="2:6" ht="19.05" customHeight="1" thickBot="1" x14ac:dyDescent="0.35">
      <c r="B21" s="66" t="s">
        <v>161</v>
      </c>
      <c r="C21" s="32"/>
      <c r="E21" s="72" t="s">
        <v>171</v>
      </c>
      <c r="F21" s="56" t="s">
        <v>114</v>
      </c>
    </row>
    <row r="22" spans="2:6" ht="19.05" customHeight="1" thickBot="1" x14ac:dyDescent="0.35">
      <c r="B22" s="67" t="s">
        <v>6</v>
      </c>
      <c r="C22" s="41">
        <f>C9*C10</f>
        <v>0</v>
      </c>
      <c r="E22" s="31"/>
      <c r="F22" s="70"/>
    </row>
    <row r="23" spans="2:6" ht="19.05" customHeight="1" x14ac:dyDescent="0.3">
      <c r="B23" s="67" t="s">
        <v>7</v>
      </c>
      <c r="C23" s="42">
        <f>C22*C11</f>
        <v>0</v>
      </c>
      <c r="E23" s="67" t="s">
        <v>172</v>
      </c>
      <c r="F23" s="57" t="str">
        <f>"ROI:  "&amp;TEXT(F19,"0%")&amp;",  Payback:  "&amp;TEXT(F20,"0.0")&amp;"months"</f>
        <v>ROI:  32%,  Payback:  38.0months</v>
      </c>
    </row>
    <row r="24" spans="2:6" ht="19.05" customHeight="1" thickBot="1" x14ac:dyDescent="0.35">
      <c r="B24" s="67" t="s">
        <v>8</v>
      </c>
      <c r="C24" s="42">
        <f>VLOOKUP(C12,Table7[],2,0)</f>
        <v>10000</v>
      </c>
      <c r="E24" s="67" t="s">
        <v>173</v>
      </c>
      <c r="F24" s="58" t="str">
        <f>IF(F19&gt;600%,"Platinum",IF(F19&lt;200%,"Bronze",IF(F19&lt;400%,"Silver","Gold")))</f>
        <v>Bronze</v>
      </c>
    </row>
    <row r="25" spans="2:6" ht="19.05" customHeight="1" thickBot="1" x14ac:dyDescent="0.35">
      <c r="B25" s="73" t="s">
        <v>145</v>
      </c>
      <c r="C25" s="43">
        <f>(VLOOKUP(C13,RiskAdj[],2,0)*C23)+C24-C15</f>
        <v>2400</v>
      </c>
      <c r="E25" s="67" t="s">
        <v>174</v>
      </c>
      <c r="F25" s="59" t="str">
        <f>VLOOKUP(F24,Table324[[Tier Justification]:[Tier Justification2]],2,0)</f>
        <v>Foundational ROI</v>
      </c>
    </row>
    <row r="26" spans="2:6" ht="19.05" customHeight="1" x14ac:dyDescent="0.3">
      <c r="B26" s="67" t="s">
        <v>9</v>
      </c>
      <c r="C26" s="44">
        <f>IFERROR(C25/C15,0)</f>
        <v>0.31578947368421051</v>
      </c>
      <c r="E26" s="31"/>
      <c r="F26" s="31"/>
    </row>
    <row r="27" spans="2:6" ht="19.05" customHeight="1" x14ac:dyDescent="0.3">
      <c r="B27" s="67" t="s">
        <v>157</v>
      </c>
      <c r="C27" s="42">
        <f>C29*C18</f>
        <v>1900</v>
      </c>
      <c r="E27" s="31"/>
      <c r="F27" s="31"/>
    </row>
    <row r="28" spans="2:6" ht="19.05" customHeight="1" x14ac:dyDescent="0.3">
      <c r="B28" s="67" t="s">
        <v>158</v>
      </c>
      <c r="C28" s="42">
        <f>C9*C19</f>
        <v>0</v>
      </c>
      <c r="E28" s="31"/>
      <c r="F28" s="31"/>
    </row>
    <row r="29" spans="2:6" ht="19.05" customHeight="1" x14ac:dyDescent="0.3">
      <c r="B29" s="73" t="s">
        <v>156</v>
      </c>
      <c r="C29" s="43">
        <f>C15</f>
        <v>7600</v>
      </c>
      <c r="E29" s="31"/>
      <c r="F29" s="31"/>
    </row>
    <row r="30" spans="2:6" ht="19.05" customHeight="1" x14ac:dyDescent="0.3">
      <c r="B30" s="67" t="s">
        <v>107</v>
      </c>
      <c r="C30" s="45">
        <f>C25/C29</f>
        <v>0.31578947368421051</v>
      </c>
      <c r="E30" s="31"/>
      <c r="F30" s="31"/>
    </row>
    <row r="31" spans="2:6" ht="19.05" customHeight="1" thickBot="1" x14ac:dyDescent="0.35">
      <c r="B31" s="73" t="s">
        <v>10</v>
      </c>
      <c r="C31" s="46">
        <f>C29/(C25/12)</f>
        <v>38</v>
      </c>
      <c r="E31" s="31"/>
      <c r="F31" s="31"/>
    </row>
    <row r="32" spans="2:6" ht="19.05" customHeight="1" x14ac:dyDescent="0.3">
      <c r="E32" s="31"/>
      <c r="F32" s="31"/>
    </row>
    <row r="33" spans="5:6" ht="19.05" customHeight="1" x14ac:dyDescent="0.3">
      <c r="E33" s="31"/>
      <c r="F33" s="31"/>
    </row>
    <row r="34" spans="5:6" ht="19.05" customHeight="1" x14ac:dyDescent="0.3">
      <c r="E34" s="31"/>
      <c r="F34" s="31"/>
    </row>
    <row r="35" spans="5:6" ht="19.05" customHeight="1" x14ac:dyDescent="0.3">
      <c r="E35" s="31"/>
      <c r="F35" s="31"/>
    </row>
  </sheetData>
  <sheetProtection sheet="1" objects="1" scenarios="1"/>
  <mergeCells count="1">
    <mergeCell ref="B6:F6"/>
  </mergeCells>
  <conditionalFormatting sqref="C12">
    <cfRule type="containsText" dxfId="18" priority="28" operator="containsText" text="Low">
      <formula>NOT(ISERROR(SEARCH("Low",C12)))</formula>
    </cfRule>
    <cfRule type="containsText" dxfId="17" priority="29" operator="containsText" text="Medium">
      <formula>NOT(ISERROR(SEARCH("Medium",C12)))</formula>
    </cfRule>
    <cfRule type="containsText" dxfId="16" priority="30" operator="containsText" text="High">
      <formula>NOT(ISERROR(SEARCH("High",C12)))</formula>
    </cfRule>
  </conditionalFormatting>
  <conditionalFormatting sqref="C13">
    <cfRule type="containsText" dxfId="15" priority="9" operator="containsText" text="Very-High">
      <formula>NOT(ISERROR(SEARCH("Very-High",C13)))</formula>
    </cfRule>
    <cfRule type="containsText" dxfId="14" priority="10" operator="containsText" text="High">
      <formula>NOT(ISERROR(SEARCH("High",C13)))</formula>
    </cfRule>
    <cfRule type="containsText" dxfId="13" priority="11" operator="containsText" text="Moderate">
      <formula>NOT(ISERROR(SEARCH("Moderate",C13)))</formula>
    </cfRule>
    <cfRule type="containsText" dxfId="12" priority="12" operator="containsText" text="Low">
      <formula>NOT(ISERROR(SEARCH("Low",C13)))</formula>
    </cfRule>
    <cfRule type="containsText" dxfId="11" priority="13" operator="containsText" text="Multi-framework">
      <formula>NOT(ISERROR(SEARCH("Multi-framework",C13)))</formula>
    </cfRule>
    <cfRule type="containsText" dxfId="10" priority="14" operator="containsText" text="Single">
      <formula>NOT(ISERROR(SEARCH("Single",C13)))</formula>
    </cfRule>
    <cfRule type="containsText" dxfId="9" priority="15" operator="containsText" text="Dual">
      <formula>NOT(ISERROR(SEARCH("Dual",C13)))</formula>
    </cfRule>
  </conditionalFormatting>
  <conditionalFormatting sqref="C26">
    <cfRule type="cellIs" dxfId="8" priority="23" operator="greaterThan">
      <formula>10</formula>
    </cfRule>
  </conditionalFormatting>
  <conditionalFormatting sqref="F13">
    <cfRule type="containsText" dxfId="7" priority="25" operator="containsText" text="Low">
      <formula>NOT(ISERROR(SEARCH("Low",F13)))</formula>
    </cfRule>
    <cfRule type="containsText" dxfId="6" priority="26" operator="containsText" text="Medium">
      <formula>NOT(ISERROR(SEARCH("Medium",F13)))</formula>
    </cfRule>
    <cfRule type="containsText" dxfId="5" priority="27" operator="containsText" text="High">
      <formula>NOT(ISERROR(SEARCH("High",F13)))</formula>
    </cfRule>
  </conditionalFormatting>
  <conditionalFormatting sqref="F18">
    <cfRule type="cellIs" dxfId="4" priority="24" operator="greaterThan">
      <formula>10</formula>
    </cfRule>
  </conditionalFormatting>
  <conditionalFormatting sqref="F24">
    <cfRule type="containsText" dxfId="3" priority="1" operator="containsText" text="Platinum">
      <formula>NOT(ISERROR(SEARCH("Platinum",F24)))</formula>
    </cfRule>
    <cfRule type="containsText" dxfId="2" priority="2" operator="containsText" text="Bronze">
      <formula>NOT(ISERROR(SEARCH("Bronze",F24)))</formula>
    </cfRule>
    <cfRule type="containsText" dxfId="1" priority="3" operator="containsText" text="Gold">
      <formula>NOT(ISERROR(SEARCH("Gold",F24)))</formula>
    </cfRule>
    <cfRule type="containsText" dxfId="0" priority="4" operator="containsText" text="Silver">
      <formula>NOT(ISERROR(SEARCH("Silver",F24)))</formula>
    </cfRule>
  </conditionalFormatting>
  <dataValidations count="5">
    <dataValidation type="list" allowBlank="1" showInputMessage="1" showErrorMessage="1" sqref="C10" xr:uid="{72C3188C-504C-42A5-9C55-71C1FDADA31E}">
      <formula1>"15%,20%,25%,30%,35%,40%"</formula1>
    </dataValidation>
    <dataValidation type="list" allowBlank="1" showInputMessage="1" showErrorMessage="1" sqref="C11" xr:uid="{3749FF96-7EE0-4AB7-87B5-FEF8980F2D74}">
      <formula1>"10%,20%,30%,40%,50%,60%,70%,80%,90%"</formula1>
    </dataValidation>
    <dataValidation type="list" allowBlank="1" showInputMessage="1" showErrorMessage="1" sqref="C14" xr:uid="{4FF572CF-81F6-4974-A1B1-482CD33DC3CA}">
      <formula1>"3,6,9,12"</formula1>
    </dataValidation>
    <dataValidation type="list" errorStyle="information" allowBlank="1" showInputMessage="1" showErrorMessage="1" promptTitle="Complexity Factor" prompt="Low = 1_x000a_Moderate = 0.85_x000a_High = 0.7_x000a_Very-High = 0.5" sqref="C13" xr:uid="{6C15008E-0E4E-44AD-A07C-36541A383B0C}">
      <formula1>"Low,Moderate,High,Very-High"</formula1>
    </dataValidation>
    <dataValidation type="list" errorStyle="information" allowBlank="1" showInputMessage="1" showErrorMessage="1" promptTitle="Risk Levels" prompt="Low = £5,000.00_x000a_Medium = &quot;10,000.00_x000a_High = £25,000.00" sqref="C12" xr:uid="{2190F438-9CBA-4C4E-A7D0-216703E1D008}">
      <formula1>"Low,Medium,High"</formula1>
    </dataValidation>
  </dataValidations>
  <printOptions horizontalCentered="1"/>
  <pageMargins left="0.70866141732283472" right="0.70866141732283472" top="0.55000000000000004" bottom="0.52" header="0.31496062992125984" footer="0.31496062992125984"/>
  <pageSetup paperSize="9" scale="70" orientation="portrait" r:id="rId1"/>
  <colBreaks count="1" manualBreakCount="1">
    <brk id="7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C0EAE47-CFC5-438A-8176-8CFF381AE350}">
          <x14:formula1>
            <xm:f>Data!$B$6:$B$12</xm:f>
          </x14:formula1>
          <xm:sqref>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5308-ABA3-4B82-A578-853ED08DE59F}">
  <sheetPr>
    <tabColor theme="0"/>
  </sheetPr>
  <dimension ref="A1"/>
  <sheetViews>
    <sheetView showGridLines="0" showRowColHeaders="0" workbookViewId="0">
      <selection activeCell="O30" sqref="O30"/>
    </sheetView>
  </sheetViews>
  <sheetFormatPr defaultRowHeight="14.4" x14ac:dyDescent="0.3"/>
  <cols>
    <col min="1" max="1" width="2.554687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A0818-19DE-40BA-B0C9-C402468F800F}">
  <sheetPr>
    <tabColor rgb="FFC00000"/>
  </sheetPr>
  <dimension ref="B2:H105"/>
  <sheetViews>
    <sheetView workbookViewId="0">
      <selection activeCell="B89" sqref="B89"/>
    </sheetView>
  </sheetViews>
  <sheetFormatPr defaultColWidth="8.77734375" defaultRowHeight="19.05" customHeight="1" x14ac:dyDescent="0.3"/>
  <cols>
    <col min="1" max="1" width="2.5546875" style="7" customWidth="1"/>
    <col min="2" max="2" width="34.77734375" style="7" bestFit="1" customWidth="1"/>
    <col min="3" max="3" width="69.21875" style="7" bestFit="1" customWidth="1"/>
    <col min="4" max="4" width="66.109375" style="7" bestFit="1" customWidth="1"/>
    <col min="5" max="5" width="49.77734375" style="7" bestFit="1" customWidth="1"/>
    <col min="6" max="6" width="40.21875" style="7" bestFit="1" customWidth="1"/>
    <col min="7" max="7" width="23.21875" style="7" customWidth="1"/>
    <col min="8" max="8" width="69.21875" style="7" bestFit="1" customWidth="1"/>
    <col min="9" max="9" width="66.109375" style="7" bestFit="1" customWidth="1"/>
    <col min="10" max="10" width="42.77734375" style="7" bestFit="1" customWidth="1"/>
    <col min="11" max="11" width="45.5546875" style="7" bestFit="1" customWidth="1"/>
    <col min="12" max="12" width="21.6640625" style="7" bestFit="1" customWidth="1"/>
    <col min="13" max="13" width="43.109375" style="7" bestFit="1" customWidth="1"/>
    <col min="14" max="16384" width="8.77734375" style="7"/>
  </cols>
  <sheetData>
    <row r="2" spans="2:8" ht="19.05" customHeight="1" x14ac:dyDescent="0.3">
      <c r="B2" s="3" t="s">
        <v>17</v>
      </c>
      <c r="C2" s="4" t="s">
        <v>18</v>
      </c>
      <c r="D2" s="5" t="s">
        <v>19</v>
      </c>
      <c r="E2" s="6" t="s">
        <v>20</v>
      </c>
      <c r="F2" s="4" t="s">
        <v>21</v>
      </c>
      <c r="G2" s="4" t="s">
        <v>22</v>
      </c>
      <c r="H2" s="3" t="s">
        <v>11</v>
      </c>
    </row>
    <row r="3" spans="2:8" ht="19.05" customHeight="1" x14ac:dyDescent="0.3">
      <c r="B3" s="33" t="s">
        <v>23</v>
      </c>
      <c r="C3" s="34" t="s">
        <v>164</v>
      </c>
      <c r="D3" s="32" t="s">
        <v>175</v>
      </c>
      <c r="E3" s="32">
        <v>3</v>
      </c>
      <c r="F3" s="34" t="s">
        <v>176</v>
      </c>
      <c r="G3" s="34" t="s">
        <v>25</v>
      </c>
      <c r="H3" s="33" t="s">
        <v>26</v>
      </c>
    </row>
    <row r="4" spans="2:8" ht="19.05" customHeight="1" x14ac:dyDescent="0.3">
      <c r="B4" s="33" t="s">
        <v>177</v>
      </c>
      <c r="C4" s="34" t="s">
        <v>178</v>
      </c>
      <c r="D4" s="32" t="s">
        <v>179</v>
      </c>
      <c r="E4" s="32">
        <v>6</v>
      </c>
      <c r="F4" s="34" t="s">
        <v>167</v>
      </c>
      <c r="G4" s="34" t="s">
        <v>28</v>
      </c>
      <c r="H4" s="33" t="s">
        <v>180</v>
      </c>
    </row>
    <row r="5" spans="2:8" ht="19.05" customHeight="1" x14ac:dyDescent="0.3">
      <c r="B5" s="33" t="s">
        <v>181</v>
      </c>
      <c r="C5" s="34" t="s">
        <v>185</v>
      </c>
      <c r="D5" s="32" t="s">
        <v>186</v>
      </c>
      <c r="E5" s="32">
        <v>3</v>
      </c>
      <c r="F5" s="34" t="s">
        <v>176</v>
      </c>
      <c r="G5" s="34" t="s">
        <v>25</v>
      </c>
      <c r="H5" s="33" t="s">
        <v>182</v>
      </c>
    </row>
    <row r="6" spans="2:8" ht="19.05" customHeight="1" x14ac:dyDescent="0.3">
      <c r="B6" s="33" t="s">
        <v>13</v>
      </c>
      <c r="C6" s="34" t="s">
        <v>24</v>
      </c>
      <c r="D6" s="32" t="s">
        <v>183</v>
      </c>
      <c r="E6" s="32">
        <v>10</v>
      </c>
      <c r="F6" s="34" t="s">
        <v>27</v>
      </c>
      <c r="G6" s="34" t="s">
        <v>28</v>
      </c>
      <c r="H6" s="33" t="s">
        <v>29</v>
      </c>
    </row>
    <row r="7" spans="2:8" ht="19.05" customHeight="1" x14ac:dyDescent="0.3">
      <c r="B7" s="33" t="s">
        <v>30</v>
      </c>
      <c r="C7" s="34" t="s">
        <v>165</v>
      </c>
      <c r="D7" s="32" t="s">
        <v>31</v>
      </c>
      <c r="E7" s="32">
        <v>15</v>
      </c>
      <c r="F7" s="34" t="s">
        <v>32</v>
      </c>
      <c r="G7" s="34" t="s">
        <v>33</v>
      </c>
      <c r="H7" s="33" t="s">
        <v>34</v>
      </c>
    </row>
    <row r="8" spans="2:8" ht="19.05" customHeight="1" x14ac:dyDescent="0.3">
      <c r="B8" s="33" t="s">
        <v>35</v>
      </c>
      <c r="C8" s="34" t="s">
        <v>166</v>
      </c>
      <c r="D8" s="34" t="s">
        <v>36</v>
      </c>
      <c r="E8" s="32">
        <v>20</v>
      </c>
      <c r="F8" s="34" t="s">
        <v>37</v>
      </c>
      <c r="G8" s="34" t="s">
        <v>33</v>
      </c>
      <c r="H8" s="33" t="s">
        <v>38</v>
      </c>
    </row>
    <row r="9" spans="2:8" ht="19.05" customHeight="1" x14ac:dyDescent="0.3">
      <c r="B9" s="33" t="s">
        <v>39</v>
      </c>
      <c r="C9" s="34" t="s">
        <v>167</v>
      </c>
      <c r="D9" s="34" t="s">
        <v>40</v>
      </c>
      <c r="E9" s="32">
        <v>15</v>
      </c>
      <c r="F9" s="34" t="s">
        <v>41</v>
      </c>
      <c r="G9" s="34" t="s">
        <v>42</v>
      </c>
      <c r="H9" s="33" t="s">
        <v>43</v>
      </c>
    </row>
    <row r="10" spans="2:8" ht="19.05" customHeight="1" x14ac:dyDescent="0.3">
      <c r="B10" s="33" t="s">
        <v>44</v>
      </c>
      <c r="C10" s="34" t="s">
        <v>168</v>
      </c>
      <c r="D10" s="34" t="s">
        <v>45</v>
      </c>
      <c r="E10" s="32">
        <v>15</v>
      </c>
      <c r="F10" s="34" t="s">
        <v>32</v>
      </c>
      <c r="G10" s="34" t="s">
        <v>33</v>
      </c>
      <c r="H10" s="33" t="s">
        <v>46</v>
      </c>
    </row>
    <row r="11" spans="2:8" ht="19.05" customHeight="1" x14ac:dyDescent="0.3">
      <c r="B11" s="33" t="s">
        <v>47</v>
      </c>
      <c r="C11" s="34" t="s">
        <v>167</v>
      </c>
      <c r="D11" s="34" t="s">
        <v>45</v>
      </c>
      <c r="E11" s="32">
        <v>15</v>
      </c>
      <c r="F11" s="34" t="s">
        <v>41</v>
      </c>
      <c r="G11" s="34" t="s">
        <v>27</v>
      </c>
      <c r="H11" s="33" t="s">
        <v>48</v>
      </c>
    </row>
    <row r="12" spans="2:8" ht="19.05" customHeight="1" x14ac:dyDescent="0.3">
      <c r="B12" s="33" t="s">
        <v>49</v>
      </c>
      <c r="C12" s="34" t="s">
        <v>169</v>
      </c>
      <c r="D12" s="34" t="s">
        <v>50</v>
      </c>
      <c r="E12" s="32">
        <v>20</v>
      </c>
      <c r="F12" s="34" t="s">
        <v>37</v>
      </c>
      <c r="G12" s="34" t="s">
        <v>32</v>
      </c>
      <c r="H12" s="33" t="s">
        <v>51</v>
      </c>
    </row>
    <row r="14" spans="2:8" ht="19.05" customHeight="1" x14ac:dyDescent="0.3">
      <c r="B14" s="3" t="s">
        <v>52</v>
      </c>
      <c r="C14" s="4" t="s">
        <v>53</v>
      </c>
      <c r="D14" s="5" t="s">
        <v>5</v>
      </c>
      <c r="E14" s="10" t="s">
        <v>54</v>
      </c>
    </row>
    <row r="15" spans="2:8" ht="19.05" customHeight="1" x14ac:dyDescent="0.3">
      <c r="B15" s="11">
        <v>1</v>
      </c>
      <c r="C15" s="12" t="s">
        <v>55</v>
      </c>
      <c r="D15" s="13" t="s">
        <v>16</v>
      </c>
      <c r="E15" s="14" t="s">
        <v>56</v>
      </c>
    </row>
    <row r="16" spans="2:8" ht="19.05" customHeight="1" x14ac:dyDescent="0.3">
      <c r="B16" s="11">
        <v>2</v>
      </c>
      <c r="C16" s="12" t="s">
        <v>57</v>
      </c>
      <c r="D16" s="13" t="s">
        <v>14</v>
      </c>
      <c r="E16" s="14" t="s">
        <v>58</v>
      </c>
    </row>
    <row r="17" spans="2:6" ht="19.05" customHeight="1" x14ac:dyDescent="0.3">
      <c r="B17" s="11">
        <v>3</v>
      </c>
      <c r="C17" s="12" t="s">
        <v>59</v>
      </c>
      <c r="D17" s="13" t="s">
        <v>14</v>
      </c>
      <c r="E17" s="14" t="s">
        <v>60</v>
      </c>
    </row>
    <row r="18" spans="2:6" ht="19.05" customHeight="1" x14ac:dyDescent="0.3">
      <c r="B18" s="11">
        <v>4</v>
      </c>
      <c r="C18" s="12" t="s">
        <v>61</v>
      </c>
      <c r="D18" s="13" t="s">
        <v>62</v>
      </c>
      <c r="E18" s="14" t="s">
        <v>63</v>
      </c>
    </row>
    <row r="19" spans="2:6" ht="19.05" customHeight="1" x14ac:dyDescent="0.3">
      <c r="B19" s="15">
        <v>5</v>
      </c>
      <c r="C19" s="16" t="s">
        <v>64</v>
      </c>
      <c r="D19" s="17" t="s">
        <v>62</v>
      </c>
      <c r="E19" s="18" t="s">
        <v>65</v>
      </c>
    </row>
    <row r="21" spans="2:6" ht="19.05" customHeight="1" x14ac:dyDescent="0.3">
      <c r="B21" s="3" t="s">
        <v>66</v>
      </c>
      <c r="C21" s="4" t="s">
        <v>67</v>
      </c>
      <c r="D21" s="10" t="s">
        <v>0</v>
      </c>
    </row>
    <row r="22" spans="2:6" ht="19.05" customHeight="1" x14ac:dyDescent="0.3">
      <c r="B22" s="7" t="s">
        <v>68</v>
      </c>
      <c r="C22" s="19">
        <v>3000</v>
      </c>
      <c r="D22" s="20" t="s">
        <v>69</v>
      </c>
    </row>
    <row r="23" spans="2:6" ht="19.05" customHeight="1" x14ac:dyDescent="0.3">
      <c r="B23" s="7" t="s">
        <v>70</v>
      </c>
      <c r="C23" s="19">
        <v>2000</v>
      </c>
      <c r="D23" s="20" t="s">
        <v>71</v>
      </c>
    </row>
    <row r="24" spans="2:6" ht="19.05" customHeight="1" x14ac:dyDescent="0.3">
      <c r="B24" s="7" t="s">
        <v>72</v>
      </c>
      <c r="C24" s="19">
        <v>3000</v>
      </c>
      <c r="D24" s="20" t="s">
        <v>73</v>
      </c>
    </row>
    <row r="25" spans="2:6" ht="19.05" customHeight="1" x14ac:dyDescent="0.3">
      <c r="B25" s="7" t="s">
        <v>74</v>
      </c>
      <c r="C25" s="19">
        <v>1250</v>
      </c>
      <c r="D25" s="20" t="s">
        <v>75</v>
      </c>
    </row>
    <row r="27" spans="2:6" ht="19.05" customHeight="1" x14ac:dyDescent="0.3">
      <c r="B27" s="21" t="s">
        <v>76</v>
      </c>
      <c r="C27" s="4" t="s">
        <v>77</v>
      </c>
      <c r="D27" s="4" t="s">
        <v>78</v>
      </c>
      <c r="E27" s="4" t="s">
        <v>79</v>
      </c>
      <c r="F27" s="21" t="s">
        <v>80</v>
      </c>
    </row>
    <row r="28" spans="2:6" ht="19.05" customHeight="1" x14ac:dyDescent="0.3">
      <c r="B28" s="8" t="s">
        <v>81</v>
      </c>
      <c r="C28" s="9" t="s">
        <v>82</v>
      </c>
      <c r="D28" s="9" t="s">
        <v>83</v>
      </c>
      <c r="E28" s="9" t="s">
        <v>84</v>
      </c>
      <c r="F28" s="8" t="s">
        <v>85</v>
      </c>
    </row>
    <row r="29" spans="2:6" ht="19.05" customHeight="1" x14ac:dyDescent="0.3">
      <c r="B29" s="8" t="s">
        <v>86</v>
      </c>
      <c r="C29" s="9" t="s">
        <v>87</v>
      </c>
      <c r="D29" s="9" t="s">
        <v>88</v>
      </c>
      <c r="E29" s="9" t="s">
        <v>89</v>
      </c>
      <c r="F29" s="8" t="s">
        <v>90</v>
      </c>
    </row>
    <row r="30" spans="2:6" ht="19.05" customHeight="1" x14ac:dyDescent="0.3">
      <c r="B30" s="8" t="s">
        <v>91</v>
      </c>
      <c r="C30" s="9" t="s">
        <v>92</v>
      </c>
      <c r="D30" s="9" t="s">
        <v>93</v>
      </c>
      <c r="E30" s="9" t="s">
        <v>94</v>
      </c>
      <c r="F30" s="8" t="s">
        <v>95</v>
      </c>
    </row>
    <row r="31" spans="2:6" ht="19.05" customHeight="1" x14ac:dyDescent="0.3">
      <c r="B31" s="8" t="s">
        <v>96</v>
      </c>
      <c r="C31" s="9" t="s">
        <v>97</v>
      </c>
      <c r="D31" s="9" t="s">
        <v>98</v>
      </c>
      <c r="E31" s="9" t="s">
        <v>99</v>
      </c>
      <c r="F31" s="8" t="s">
        <v>100</v>
      </c>
    </row>
    <row r="33" spans="2:6" ht="19.05" customHeight="1" x14ac:dyDescent="0.3">
      <c r="B33" s="7" t="s">
        <v>101</v>
      </c>
      <c r="C33" s="6" t="s">
        <v>102</v>
      </c>
      <c r="D33" s="6" t="s">
        <v>103</v>
      </c>
      <c r="E33" s="7" t="s">
        <v>80</v>
      </c>
    </row>
    <row r="34" spans="2:6" ht="19.05" customHeight="1" x14ac:dyDescent="0.3">
      <c r="B34" s="7" t="s">
        <v>81</v>
      </c>
      <c r="C34" s="6">
        <v>1</v>
      </c>
      <c r="D34" s="19">
        <f>760*TierBasePrice[[#This Row],[Effort Range]]</f>
        <v>760</v>
      </c>
      <c r="E34" s="7" t="s">
        <v>85</v>
      </c>
    </row>
    <row r="35" spans="2:6" ht="19.05" customHeight="1" x14ac:dyDescent="0.3">
      <c r="B35" s="7" t="s">
        <v>81</v>
      </c>
      <c r="C35" s="6">
        <v>2</v>
      </c>
      <c r="D35" s="19">
        <f>760*TierBasePrice[[#This Row],[Effort Range]]</f>
        <v>1520</v>
      </c>
      <c r="E35" s="7" t="s">
        <v>85</v>
      </c>
    </row>
    <row r="36" spans="2:6" ht="19.05" customHeight="1" x14ac:dyDescent="0.3">
      <c r="B36" s="7" t="s">
        <v>81</v>
      </c>
      <c r="C36" s="6">
        <v>3</v>
      </c>
      <c r="D36" s="19">
        <f>760*TierBasePrice[[#This Row],[Effort Range]]</f>
        <v>2280</v>
      </c>
      <c r="E36" s="7" t="s">
        <v>85</v>
      </c>
    </row>
    <row r="37" spans="2:6" ht="19.05" customHeight="1" x14ac:dyDescent="0.3">
      <c r="B37" s="7" t="s">
        <v>81</v>
      </c>
      <c r="C37" s="6">
        <v>4</v>
      </c>
      <c r="D37" s="19">
        <f>760*TierBasePrice[[#This Row],[Effort Range]]</f>
        <v>3040</v>
      </c>
      <c r="E37" s="7" t="s">
        <v>85</v>
      </c>
    </row>
    <row r="38" spans="2:6" ht="19.05" customHeight="1" x14ac:dyDescent="0.3">
      <c r="B38" s="7" t="s">
        <v>81</v>
      </c>
      <c r="C38" s="6">
        <v>5</v>
      </c>
      <c r="D38" s="19">
        <f>760*TierBasePrice[[#This Row],[Effort Range]]</f>
        <v>3800</v>
      </c>
      <c r="E38" s="7" t="s">
        <v>85</v>
      </c>
    </row>
    <row r="39" spans="2:6" ht="19.05" customHeight="1" x14ac:dyDescent="0.3">
      <c r="B39" s="7" t="s">
        <v>81</v>
      </c>
      <c r="C39" s="6">
        <v>6</v>
      </c>
      <c r="D39" s="19">
        <f>760*TierBasePrice[[#This Row],[Effort Range]]</f>
        <v>4560</v>
      </c>
      <c r="E39" s="7" t="s">
        <v>85</v>
      </c>
    </row>
    <row r="40" spans="2:6" ht="19.05" customHeight="1" x14ac:dyDescent="0.3">
      <c r="B40" s="7" t="s">
        <v>81</v>
      </c>
      <c r="C40" s="6">
        <v>7</v>
      </c>
      <c r="D40" s="19">
        <f>760*TierBasePrice[[#This Row],[Effort Range]]</f>
        <v>5320</v>
      </c>
      <c r="E40" s="7" t="s">
        <v>85</v>
      </c>
    </row>
    <row r="41" spans="2:6" ht="19.05" customHeight="1" x14ac:dyDescent="0.3">
      <c r="B41" s="7" t="s">
        <v>81</v>
      </c>
      <c r="C41" s="6">
        <v>8</v>
      </c>
      <c r="D41" s="19">
        <f>760*TierBasePrice[[#This Row],[Effort Range]]</f>
        <v>6080</v>
      </c>
      <c r="E41" s="7" t="s">
        <v>85</v>
      </c>
    </row>
    <row r="42" spans="2:6" ht="19.05" customHeight="1" x14ac:dyDescent="0.3">
      <c r="B42" s="7" t="s">
        <v>81</v>
      </c>
      <c r="C42" s="6">
        <v>9</v>
      </c>
      <c r="D42" s="19">
        <f>760*TierBasePrice[[#This Row],[Effort Range]]</f>
        <v>6840</v>
      </c>
      <c r="E42" s="7" t="s">
        <v>85</v>
      </c>
    </row>
    <row r="43" spans="2:6" ht="19.05" customHeight="1" x14ac:dyDescent="0.3">
      <c r="B43" s="7" t="s">
        <v>86</v>
      </c>
      <c r="C43" s="6">
        <v>10</v>
      </c>
      <c r="D43" s="19">
        <f>760*TierBasePrice[[#This Row],[Effort Range]]</f>
        <v>7600</v>
      </c>
      <c r="E43" s="7" t="s">
        <v>90</v>
      </c>
    </row>
    <row r="44" spans="2:6" ht="19.05" customHeight="1" x14ac:dyDescent="0.3">
      <c r="B44" s="7" t="s">
        <v>86</v>
      </c>
      <c r="C44" s="6">
        <v>11</v>
      </c>
      <c r="D44" s="19">
        <f>760*TierBasePrice[[#This Row],[Effort Range]]</f>
        <v>8360</v>
      </c>
      <c r="E44" s="7" t="s">
        <v>90</v>
      </c>
    </row>
    <row r="45" spans="2:6" ht="19.05" customHeight="1" x14ac:dyDescent="0.3">
      <c r="B45" s="7" t="s">
        <v>86</v>
      </c>
      <c r="C45" s="6">
        <v>12</v>
      </c>
      <c r="D45" s="19">
        <f>760*TierBasePrice[[#This Row],[Effort Range]]</f>
        <v>9120</v>
      </c>
      <c r="E45" s="7" t="s">
        <v>90</v>
      </c>
    </row>
    <row r="46" spans="2:6" ht="19.05" customHeight="1" x14ac:dyDescent="0.3">
      <c r="B46" s="7" t="s">
        <v>86</v>
      </c>
      <c r="C46" s="6">
        <v>13</v>
      </c>
      <c r="D46" s="19">
        <f>760*TierBasePrice[[#This Row],[Effort Range]]</f>
        <v>9880</v>
      </c>
      <c r="E46" s="7" t="s">
        <v>90</v>
      </c>
      <c r="F46" s="23"/>
    </row>
    <row r="47" spans="2:6" ht="19.05" customHeight="1" x14ac:dyDescent="0.3">
      <c r="B47" s="7" t="s">
        <v>86</v>
      </c>
      <c r="C47" s="6">
        <v>14</v>
      </c>
      <c r="D47" s="19">
        <f>760*TierBasePrice[[#This Row],[Effort Range]]</f>
        <v>10640</v>
      </c>
      <c r="E47" s="7" t="s">
        <v>90</v>
      </c>
      <c r="F47" s="25"/>
    </row>
    <row r="48" spans="2:6" ht="19.05" customHeight="1" x14ac:dyDescent="0.3">
      <c r="B48" s="7" t="s">
        <v>86</v>
      </c>
      <c r="C48" s="6">
        <v>15</v>
      </c>
      <c r="D48" s="19">
        <f>760*TierBasePrice[[#This Row],[Effort Range]]</f>
        <v>11400</v>
      </c>
      <c r="E48" s="7" t="s">
        <v>95</v>
      </c>
      <c r="F48" s="25"/>
    </row>
    <row r="49" spans="2:6" ht="19.05" customHeight="1" x14ac:dyDescent="0.3">
      <c r="B49" s="7" t="s">
        <v>91</v>
      </c>
      <c r="C49" s="6">
        <v>16</v>
      </c>
      <c r="D49" s="19">
        <f>760*TierBasePrice[[#This Row],[Effort Range]]</f>
        <v>12160</v>
      </c>
      <c r="E49" s="7" t="s">
        <v>95</v>
      </c>
      <c r="F49" s="25"/>
    </row>
    <row r="50" spans="2:6" ht="19.05" customHeight="1" x14ac:dyDescent="0.3">
      <c r="B50" s="7" t="s">
        <v>91</v>
      </c>
      <c r="C50" s="6">
        <v>17</v>
      </c>
      <c r="D50" s="19">
        <f>760*TierBasePrice[[#This Row],[Effort Range]]</f>
        <v>12920</v>
      </c>
      <c r="E50" s="7" t="s">
        <v>95</v>
      </c>
    </row>
    <row r="51" spans="2:6" ht="19.05" customHeight="1" x14ac:dyDescent="0.3">
      <c r="B51" s="7" t="s">
        <v>91</v>
      </c>
      <c r="C51" s="6">
        <v>18</v>
      </c>
      <c r="D51" s="19">
        <f>760*TierBasePrice[[#This Row],[Effort Range]]</f>
        <v>13680</v>
      </c>
      <c r="E51" s="7" t="s">
        <v>95</v>
      </c>
    </row>
    <row r="52" spans="2:6" ht="19.05" customHeight="1" x14ac:dyDescent="0.3">
      <c r="B52" s="7" t="s">
        <v>91</v>
      </c>
      <c r="C52" s="6">
        <v>19</v>
      </c>
      <c r="D52" s="19">
        <f>760*TierBasePrice[[#This Row],[Effort Range]]</f>
        <v>14440</v>
      </c>
      <c r="E52" s="7" t="s">
        <v>95</v>
      </c>
    </row>
    <row r="53" spans="2:6" ht="19.05" customHeight="1" x14ac:dyDescent="0.3">
      <c r="B53" s="7" t="s">
        <v>91</v>
      </c>
      <c r="C53" s="6">
        <v>20</v>
      </c>
      <c r="D53" s="19">
        <f>760*TierBasePrice[[#This Row],[Effort Range]]</f>
        <v>15200</v>
      </c>
      <c r="E53" s="7" t="s">
        <v>95</v>
      </c>
    </row>
    <row r="54" spans="2:6" ht="19.05" customHeight="1" x14ac:dyDescent="0.3">
      <c r="B54" s="7" t="s">
        <v>91</v>
      </c>
      <c r="C54" s="6">
        <v>21</v>
      </c>
      <c r="D54" s="19">
        <f>760*TierBasePrice[[#This Row],[Effort Range]]</f>
        <v>15960</v>
      </c>
      <c r="E54" s="7" t="s">
        <v>95</v>
      </c>
    </row>
    <row r="55" spans="2:6" ht="19.05" customHeight="1" x14ac:dyDescent="0.3">
      <c r="B55" s="7" t="s">
        <v>91</v>
      </c>
      <c r="C55" s="6">
        <v>22</v>
      </c>
      <c r="D55" s="19">
        <f>760*TierBasePrice[[#This Row],[Effort Range]]</f>
        <v>16720</v>
      </c>
      <c r="E55" s="7" t="s">
        <v>95</v>
      </c>
    </row>
    <row r="56" spans="2:6" ht="19.05" customHeight="1" x14ac:dyDescent="0.3">
      <c r="B56" s="7" t="s">
        <v>91</v>
      </c>
      <c r="C56" s="6">
        <v>23</v>
      </c>
      <c r="D56" s="19">
        <f>760*TierBasePrice[[#This Row],[Effort Range]]</f>
        <v>17480</v>
      </c>
      <c r="E56" s="7" t="s">
        <v>95</v>
      </c>
    </row>
    <row r="57" spans="2:6" ht="19.05" customHeight="1" x14ac:dyDescent="0.3">
      <c r="B57" s="7" t="s">
        <v>91</v>
      </c>
      <c r="C57" s="6">
        <v>24</v>
      </c>
      <c r="D57" s="19">
        <f>760*TierBasePrice[[#This Row],[Effort Range]]</f>
        <v>18240</v>
      </c>
      <c r="E57" s="7" t="s">
        <v>95</v>
      </c>
    </row>
    <row r="58" spans="2:6" ht="19.05" customHeight="1" x14ac:dyDescent="0.3">
      <c r="B58" s="7" t="s">
        <v>91</v>
      </c>
      <c r="C58" s="6">
        <v>25</v>
      </c>
      <c r="D58" s="19">
        <f>760*TierBasePrice[[#This Row],[Effort Range]]</f>
        <v>19000</v>
      </c>
      <c r="E58" s="7" t="s">
        <v>95</v>
      </c>
    </row>
    <row r="59" spans="2:6" ht="19.05" customHeight="1" x14ac:dyDescent="0.3">
      <c r="B59" s="7" t="s">
        <v>96</v>
      </c>
      <c r="C59" s="6">
        <v>26</v>
      </c>
      <c r="D59" s="19">
        <f>760*TierBasePrice[[#This Row],[Effort Range]]</f>
        <v>19760</v>
      </c>
      <c r="E59" s="7" t="s">
        <v>100</v>
      </c>
    </row>
    <row r="60" spans="2:6" ht="19.05" customHeight="1" x14ac:dyDescent="0.3">
      <c r="B60" s="7" t="s">
        <v>96</v>
      </c>
      <c r="C60" s="6">
        <v>27</v>
      </c>
      <c r="D60" s="19">
        <f>760*TierBasePrice[[#This Row],[Effort Range]]</f>
        <v>20520</v>
      </c>
      <c r="E60" s="7" t="s">
        <v>100</v>
      </c>
    </row>
    <row r="61" spans="2:6" ht="19.05" customHeight="1" x14ac:dyDescent="0.3">
      <c r="B61" s="7" t="s">
        <v>96</v>
      </c>
      <c r="C61" s="6">
        <v>28</v>
      </c>
      <c r="D61" s="19">
        <f>760*TierBasePrice[[#This Row],[Effort Range]]</f>
        <v>21280</v>
      </c>
      <c r="E61" s="7" t="s">
        <v>100</v>
      </c>
    </row>
    <row r="62" spans="2:6" ht="19.05" customHeight="1" x14ac:dyDescent="0.3">
      <c r="B62" s="7" t="s">
        <v>96</v>
      </c>
      <c r="C62" s="6">
        <v>29</v>
      </c>
      <c r="D62" s="19">
        <f>760*TierBasePrice[[#This Row],[Effort Range]]</f>
        <v>22040</v>
      </c>
      <c r="E62" s="7" t="s">
        <v>100</v>
      </c>
    </row>
    <row r="63" spans="2:6" ht="19.05" customHeight="1" x14ac:dyDescent="0.3">
      <c r="B63" s="7" t="s">
        <v>96</v>
      </c>
      <c r="C63" s="6">
        <v>30</v>
      </c>
      <c r="D63" s="19">
        <f>760*TierBasePrice[[#This Row],[Effort Range]]</f>
        <v>22800</v>
      </c>
      <c r="E63" s="7" t="s">
        <v>100</v>
      </c>
    </row>
    <row r="64" spans="2:6" ht="19.05" customHeight="1" x14ac:dyDescent="0.3">
      <c r="B64" s="7" t="s">
        <v>96</v>
      </c>
      <c r="C64" s="6">
        <v>31</v>
      </c>
      <c r="D64" s="19">
        <f>760*TierBasePrice[[#This Row],[Effort Range]]</f>
        <v>23560</v>
      </c>
      <c r="E64" s="7" t="s">
        <v>100</v>
      </c>
    </row>
    <row r="65" spans="2:5" ht="19.05" customHeight="1" x14ac:dyDescent="0.3">
      <c r="B65" s="7" t="s">
        <v>96</v>
      </c>
      <c r="C65" s="6">
        <v>32</v>
      </c>
      <c r="D65" s="19">
        <f>760*TierBasePrice[[#This Row],[Effort Range]]</f>
        <v>24320</v>
      </c>
      <c r="E65" s="7" t="s">
        <v>100</v>
      </c>
    </row>
    <row r="66" spans="2:5" ht="19.05" customHeight="1" x14ac:dyDescent="0.3">
      <c r="B66" s="7" t="s">
        <v>96</v>
      </c>
      <c r="C66" s="6">
        <v>33</v>
      </c>
      <c r="D66" s="19">
        <f>760*TierBasePrice[[#This Row],[Effort Range]]</f>
        <v>25080</v>
      </c>
      <c r="E66" s="7" t="s">
        <v>100</v>
      </c>
    </row>
    <row r="67" spans="2:5" ht="19.05" customHeight="1" x14ac:dyDescent="0.3">
      <c r="B67" s="7" t="s">
        <v>96</v>
      </c>
      <c r="C67" s="6">
        <v>34</v>
      </c>
      <c r="D67" s="19">
        <f>760*TierBasePrice[[#This Row],[Effort Range]]</f>
        <v>25840</v>
      </c>
      <c r="E67" s="7" t="s">
        <v>100</v>
      </c>
    </row>
    <row r="68" spans="2:5" ht="19.05" customHeight="1" x14ac:dyDescent="0.3">
      <c r="B68" s="7" t="s">
        <v>96</v>
      </c>
      <c r="C68" s="6">
        <v>35</v>
      </c>
      <c r="D68" s="19">
        <f>760*TierBasePrice[[#This Row],[Effort Range]]</f>
        <v>26600</v>
      </c>
      <c r="E68" s="7" t="s">
        <v>100</v>
      </c>
    </row>
    <row r="69" spans="2:5" ht="19.05" customHeight="1" x14ac:dyDescent="0.3">
      <c r="B69" s="7" t="s">
        <v>96</v>
      </c>
      <c r="C69" s="6">
        <v>36</v>
      </c>
      <c r="D69" s="19">
        <f>760*TierBasePrice[[#This Row],[Effort Range]]</f>
        <v>27360</v>
      </c>
      <c r="E69" s="7" t="s">
        <v>100</v>
      </c>
    </row>
    <row r="70" spans="2:5" ht="19.05" customHeight="1" x14ac:dyDescent="0.3">
      <c r="B70" s="7" t="s">
        <v>96</v>
      </c>
      <c r="C70" s="6">
        <v>37</v>
      </c>
      <c r="D70" s="19">
        <f>760*TierBasePrice[[#This Row],[Effort Range]]</f>
        <v>28120</v>
      </c>
      <c r="E70" s="7" t="s">
        <v>100</v>
      </c>
    </row>
    <row r="71" spans="2:5" ht="19.05" customHeight="1" x14ac:dyDescent="0.3">
      <c r="B71" s="7" t="s">
        <v>96</v>
      </c>
      <c r="C71" s="6">
        <v>38</v>
      </c>
      <c r="D71" s="19">
        <f>760*TierBasePrice[[#This Row],[Effort Range]]</f>
        <v>28880</v>
      </c>
      <c r="E71" s="7" t="s">
        <v>100</v>
      </c>
    </row>
    <row r="72" spans="2:5" ht="19.05" customHeight="1" x14ac:dyDescent="0.3">
      <c r="B72" s="7" t="s">
        <v>96</v>
      </c>
      <c r="C72" s="6">
        <v>39</v>
      </c>
      <c r="D72" s="19">
        <f>760*TierBasePrice[[#This Row],[Effort Range]]</f>
        <v>29640</v>
      </c>
      <c r="E72" s="7" t="s">
        <v>100</v>
      </c>
    </row>
    <row r="73" spans="2:5" ht="19.05" customHeight="1" x14ac:dyDescent="0.3">
      <c r="B73" s="7" t="s">
        <v>96</v>
      </c>
      <c r="C73" s="6">
        <v>40</v>
      </c>
      <c r="D73" s="19">
        <f>760*TierBasePrice[[#This Row],[Effort Range]]</f>
        <v>30400</v>
      </c>
      <c r="E73" s="7" t="s">
        <v>100</v>
      </c>
    </row>
    <row r="75" spans="2:5" ht="19.05" customHeight="1" x14ac:dyDescent="0.3">
      <c r="B75" s="23" t="s">
        <v>1</v>
      </c>
      <c r="C75" s="23" t="s">
        <v>111</v>
      </c>
      <c r="D75" s="23" t="s">
        <v>112</v>
      </c>
      <c r="E75" s="22" t="s">
        <v>113</v>
      </c>
    </row>
    <row r="76" spans="2:5" ht="19.05" customHeight="1" x14ac:dyDescent="0.3">
      <c r="B76" s="26" t="s">
        <v>13</v>
      </c>
      <c r="C76" s="27">
        <v>0.25</v>
      </c>
      <c r="D76" s="27">
        <v>0.1</v>
      </c>
      <c r="E76" s="8" t="s">
        <v>114</v>
      </c>
    </row>
    <row r="77" spans="2:5" ht="19.05" customHeight="1" x14ac:dyDescent="0.3">
      <c r="B77" s="26" t="s">
        <v>30</v>
      </c>
      <c r="C77" s="27">
        <v>0.3</v>
      </c>
      <c r="D77" s="27">
        <v>0.15</v>
      </c>
      <c r="E77" s="8" t="s">
        <v>115</v>
      </c>
    </row>
    <row r="78" spans="2:5" ht="19.05" customHeight="1" x14ac:dyDescent="0.3">
      <c r="B78" s="26" t="s">
        <v>35</v>
      </c>
      <c r="C78" s="27">
        <v>0.2</v>
      </c>
      <c r="D78" s="27">
        <v>0.08</v>
      </c>
      <c r="E78" s="8" t="s">
        <v>116</v>
      </c>
    </row>
    <row r="79" spans="2:5" ht="19.05" customHeight="1" x14ac:dyDescent="0.3">
      <c r="B79" s="26" t="s">
        <v>39</v>
      </c>
      <c r="C79" s="27">
        <v>0.18</v>
      </c>
      <c r="D79" s="27">
        <v>0.05</v>
      </c>
      <c r="E79" s="8" t="s">
        <v>117</v>
      </c>
    </row>
    <row r="80" spans="2:5" ht="19.05" customHeight="1" x14ac:dyDescent="0.3">
      <c r="B80" s="26" t="s">
        <v>49</v>
      </c>
      <c r="C80" s="27">
        <v>0.22</v>
      </c>
      <c r="D80" s="27">
        <v>0.12</v>
      </c>
      <c r="E80" s="8" t="s">
        <v>118</v>
      </c>
    </row>
    <row r="81" spans="2:7" ht="19.05" customHeight="1" x14ac:dyDescent="0.3">
      <c r="B81" s="26" t="s">
        <v>44</v>
      </c>
      <c r="C81" s="27">
        <v>0.28000000000000003</v>
      </c>
      <c r="D81" s="27">
        <v>0.2</v>
      </c>
      <c r="E81" s="8" t="s">
        <v>119</v>
      </c>
    </row>
    <row r="83" spans="2:7" ht="19.05" customHeight="1" x14ac:dyDescent="0.3">
      <c r="B83" s="7" t="s">
        <v>120</v>
      </c>
    </row>
    <row r="84" spans="2:7" ht="36" customHeight="1" x14ac:dyDescent="0.3">
      <c r="B84" s="26" t="s">
        <v>121</v>
      </c>
      <c r="C84" s="9" t="s">
        <v>122</v>
      </c>
      <c r="D84" s="29" t="s">
        <v>124</v>
      </c>
      <c r="F84" s="7" t="s">
        <v>187</v>
      </c>
      <c r="G84" s="6" t="s">
        <v>188</v>
      </c>
    </row>
    <row r="85" spans="2:7" ht="19.05" customHeight="1" x14ac:dyDescent="0.3">
      <c r="B85" s="7" t="s">
        <v>62</v>
      </c>
      <c r="C85" s="30">
        <v>1</v>
      </c>
      <c r="D85" s="28" t="s">
        <v>125</v>
      </c>
      <c r="F85" s="7" t="s">
        <v>62</v>
      </c>
      <c r="G85" s="35">
        <v>5000</v>
      </c>
    </row>
    <row r="86" spans="2:7" ht="19.05" customHeight="1" x14ac:dyDescent="0.3">
      <c r="B86" s="7" t="s">
        <v>123</v>
      </c>
      <c r="C86" s="30">
        <v>0.85</v>
      </c>
      <c r="D86" s="28" t="s">
        <v>126</v>
      </c>
      <c r="F86" s="7" t="s">
        <v>14</v>
      </c>
      <c r="G86" s="35">
        <v>10000</v>
      </c>
    </row>
    <row r="87" spans="2:7" ht="19.05" customHeight="1" x14ac:dyDescent="0.3">
      <c r="B87" s="7" t="s">
        <v>16</v>
      </c>
      <c r="C87" s="30">
        <v>0.7</v>
      </c>
      <c r="D87" s="28" t="s">
        <v>127</v>
      </c>
      <c r="F87" s="7" t="s">
        <v>16</v>
      </c>
      <c r="G87" s="35">
        <v>25000</v>
      </c>
    </row>
    <row r="88" spans="2:7" ht="19.05" customHeight="1" x14ac:dyDescent="0.3">
      <c r="B88" s="7" t="s">
        <v>190</v>
      </c>
      <c r="C88" s="30">
        <v>0.5</v>
      </c>
      <c r="D88" s="28" t="s">
        <v>128</v>
      </c>
    </row>
    <row r="90" spans="2:7" ht="19.05" customHeight="1" x14ac:dyDescent="0.3">
      <c r="B90" s="23" t="s">
        <v>129</v>
      </c>
      <c r="C90" s="22" t="s">
        <v>130</v>
      </c>
      <c r="D90" s="22" t="s">
        <v>193</v>
      </c>
    </row>
    <row r="91" spans="2:7" ht="19.05" customHeight="1" x14ac:dyDescent="0.3">
      <c r="B91" s="9" t="s">
        <v>131</v>
      </c>
      <c r="C91" s="8" t="s">
        <v>81</v>
      </c>
      <c r="D91" s="8" t="s">
        <v>194</v>
      </c>
    </row>
    <row r="92" spans="2:7" ht="19.05" customHeight="1" x14ac:dyDescent="0.3">
      <c r="B92" s="9" t="s">
        <v>132</v>
      </c>
      <c r="C92" s="8" t="s">
        <v>86</v>
      </c>
      <c r="D92" s="8" t="s">
        <v>195</v>
      </c>
    </row>
    <row r="93" spans="2:7" ht="19.05" customHeight="1" x14ac:dyDescent="0.3">
      <c r="B93" s="25" t="s">
        <v>191</v>
      </c>
      <c r="C93" s="8" t="s">
        <v>91</v>
      </c>
      <c r="D93" s="8" t="s">
        <v>196</v>
      </c>
    </row>
    <row r="94" spans="2:7" ht="19.05" customHeight="1" x14ac:dyDescent="0.3">
      <c r="B94" s="36" t="s">
        <v>192</v>
      </c>
      <c r="C94" s="37" t="s">
        <v>96</v>
      </c>
      <c r="D94" s="37" t="s">
        <v>197</v>
      </c>
    </row>
    <row r="96" spans="2:7" ht="19.05" customHeight="1" x14ac:dyDescent="0.3">
      <c r="B96" s="7" t="s">
        <v>133</v>
      </c>
    </row>
    <row r="97" spans="2:5" ht="19.05" customHeight="1" x14ac:dyDescent="0.3">
      <c r="B97" s="7" t="s">
        <v>53</v>
      </c>
      <c r="C97" s="7" t="s">
        <v>134</v>
      </c>
      <c r="D97" s="7" t="s">
        <v>135</v>
      </c>
    </row>
    <row r="98" spans="2:5" ht="19.05" customHeight="1" x14ac:dyDescent="0.3">
      <c r="B98" s="7" t="s">
        <v>136</v>
      </c>
      <c r="C98" s="7" t="s">
        <v>137</v>
      </c>
      <c r="D98" s="7" t="s">
        <v>138</v>
      </c>
    </row>
    <row r="99" spans="2:5" ht="19.05" customHeight="1" x14ac:dyDescent="0.3">
      <c r="B99" s="7" t="s">
        <v>139</v>
      </c>
      <c r="C99" s="7" t="s">
        <v>140</v>
      </c>
      <c r="D99" s="7" t="s">
        <v>141</v>
      </c>
    </row>
    <row r="100" spans="2:5" ht="19.05" customHeight="1" x14ac:dyDescent="0.3">
      <c r="B100" s="7" t="s">
        <v>142</v>
      </c>
      <c r="C100" s="7" t="s">
        <v>143</v>
      </c>
      <c r="D100" s="7" t="s">
        <v>144</v>
      </c>
    </row>
    <row r="102" spans="2:5" ht="19.05" customHeight="1" x14ac:dyDescent="0.3">
      <c r="B102" s="22" t="s">
        <v>104</v>
      </c>
      <c r="C102" s="23" t="s">
        <v>105</v>
      </c>
      <c r="D102" s="23" t="s">
        <v>106</v>
      </c>
      <c r="E102" s="23" t="s">
        <v>107</v>
      </c>
    </row>
    <row r="103" spans="2:5" ht="19.05" customHeight="1" x14ac:dyDescent="0.3">
      <c r="B103" s="8" t="s">
        <v>108</v>
      </c>
      <c r="C103" s="24">
        <v>30000</v>
      </c>
      <c r="D103" s="24">
        <v>110000</v>
      </c>
      <c r="E103" s="25">
        <v>2.67</v>
      </c>
    </row>
    <row r="104" spans="2:5" ht="19.05" customHeight="1" x14ac:dyDescent="0.3">
      <c r="B104" s="8" t="s">
        <v>109</v>
      </c>
      <c r="C104" s="24">
        <v>50000</v>
      </c>
      <c r="D104" s="24">
        <v>190000</v>
      </c>
      <c r="E104" s="25">
        <v>2.8</v>
      </c>
    </row>
    <row r="105" spans="2:5" ht="19.05" customHeight="1" x14ac:dyDescent="0.3">
      <c r="B105" s="8" t="s">
        <v>110</v>
      </c>
      <c r="C105" s="24">
        <v>70000</v>
      </c>
      <c r="D105" s="24">
        <v>280000</v>
      </c>
      <c r="E105" s="25">
        <v>3</v>
      </c>
    </row>
  </sheetData>
  <pageMargins left="0.7" right="0.7" top="0.75" bottom="0.75" header="0.3" footer="0.3"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ROI Forecast</vt:lpstr>
      <vt:lpstr>- Disclaimer -</vt:lpstr>
      <vt:lpstr>Data</vt:lpstr>
      <vt:lpstr>'ROI Forecast'!Print_Area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Mason</dc:creator>
  <cp:lastModifiedBy>Nick Mason</cp:lastModifiedBy>
  <cp:lastPrinted>2025-10-14T07:02:08Z</cp:lastPrinted>
  <dcterms:created xsi:type="dcterms:W3CDTF">2025-10-09T15:19:38Z</dcterms:created>
  <dcterms:modified xsi:type="dcterms:W3CDTF">2025-12-08T10:52:06Z</dcterms:modified>
</cp:coreProperties>
</file>