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99fe14153c6cda7/Documents/Mopex Store/"/>
    </mc:Choice>
  </mc:AlternateContent>
  <xr:revisionPtr revIDLastSave="60" documentId="8_{E94287B6-6DDB-4872-A97C-7E864769BC13}" xr6:coauthVersionLast="47" xr6:coauthVersionMax="47" xr10:uidLastSave="{97437309-286D-4BD9-ACF1-9B1398C947F9}"/>
  <bookViews>
    <workbookView xWindow="28680" yWindow="-120" windowWidth="29040" windowHeight="15720" xr2:uid="{95956464-50E6-478A-942F-49227C8BF1ED}"/>
  </bookViews>
  <sheets>
    <sheet name="Mopex Tier Pricing" sheetId="2" r:id="rId1"/>
    <sheet name="- Disclaimer -" sheetId="4" r:id="rId2"/>
    <sheet name="Data" sheetId="3" state="hidden" r:id="rId3"/>
  </sheets>
  <definedNames>
    <definedName name="_xlnm.Print_Area" localSheetId="0">'Mopex Tier Pricing'!$A$1:$G$59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38" i="2" s="1"/>
  <c r="F11" i="2"/>
  <c r="C20" i="2"/>
  <c r="C11" i="2"/>
  <c r="C29" i="2" s="1"/>
  <c r="C10" i="2"/>
  <c r="C31" i="2"/>
  <c r="C17" i="2"/>
  <c r="C18" i="2" s="1"/>
  <c r="C19" i="2" l="1"/>
  <c r="C26" i="2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C21" i="2" l="1"/>
  <c r="C25" i="2" s="1"/>
  <c r="C34" i="2" s="1"/>
  <c r="F10" i="2"/>
  <c r="C22" i="2"/>
  <c r="F9" i="2" s="1"/>
  <c r="C40" i="2" l="1"/>
  <c r="F12" i="2"/>
</calcChain>
</file>

<file path=xl/sharedStrings.xml><?xml version="1.0" encoding="utf-8"?>
<sst xmlns="http://schemas.openxmlformats.org/spreadsheetml/2006/main" count="358" uniqueCount="243">
  <si>
    <t>Description</t>
  </si>
  <si>
    <t>Price (£)</t>
  </si>
  <si>
    <t>Add-On</t>
  </si>
  <si>
    <t>£18,750–£30,000+</t>
  </si>
  <si>
    <t>25–40+ days</t>
  </si>
  <si>
    <t>Gold</t>
  </si>
  <si>
    <t>£11,250–£18,750</t>
  </si>
  <si>
    <t>15–25 days</t>
  </si>
  <si>
    <t>Silver</t>
  </si>
  <si>
    <t>£7,500–£11,250</t>
  </si>
  <si>
    <t>10–15 days</t>
  </si>
  <si>
    <t>Bronze</t>
  </si>
  <si>
    <t>Base Price (£)</t>
  </si>
  <si>
    <t>Tier</t>
  </si>
  <si>
    <t>Add-ons Required</t>
  </si>
  <si>
    <t>Integration Complexity</t>
  </si>
  <si>
    <t>Urgency Level</t>
  </si>
  <si>
    <t>Compliance Risk Level</t>
  </si>
  <si>
    <t>Client Maturity Score</t>
  </si>
  <si>
    <t>Framework Type</t>
  </si>
  <si>
    <t>✅ Inputs &amp; Modifiers</t>
  </si>
  <si>
    <t>Diagnostics</t>
  </si>
  <si>
    <t>Senior</t>
  </si>
  <si>
    <t>Framework Selected</t>
  </si>
  <si>
    <t>BaseDays</t>
  </si>
  <si>
    <t>Estimated Mopex Days</t>
  </si>
  <si>
    <t>Range Base Price</t>
  </si>
  <si>
    <t>Selected Add-On(s)</t>
  </si>
  <si>
    <t>Total Add-On</t>
  </si>
  <si>
    <t>Tier Range</t>
  </si>
  <si>
    <t>Framework</t>
  </si>
  <si>
    <t>Total Duration (Weeks)</t>
  </si>
  <si>
    <t>Estimated Hours</t>
  </si>
  <si>
    <t>BasedDays</t>
  </si>
  <si>
    <t>Mopex Effort (Days)</t>
  </si>
  <si>
    <t>Client Effort (Days)</t>
  </si>
  <si>
    <t>Notes</t>
  </si>
  <si>
    <t>Custom KPIs, visuals, automation</t>
  </si>
  <si>
    <t>SOPs, induction, CI enablement</t>
  </si>
  <si>
    <t>6–8</t>
  </si>
  <si>
    <t>4–10</t>
  </si>
  <si>
    <t>Mopex leads diagnostics, Maturity Score, ROI</t>
  </si>
  <si>
    <t>LEAN</t>
  </si>
  <si>
    <t>10–15</t>
  </si>
  <si>
    <t>5–10</t>
  </si>
  <si>
    <t>Mopex leads diagnostics, Kaizen, coaching</t>
  </si>
  <si>
    <t>DMAIC</t>
  </si>
  <si>
    <t>280–480 hours</t>
  </si>
  <si>
    <t>15–25</t>
  </si>
  <si>
    <t>10–20</t>
  </si>
  <si>
    <t>Mopex drives analysis, client supports data</t>
  </si>
  <si>
    <t>QMS</t>
  </si>
  <si>
    <t>320–560 hours</t>
  </si>
  <si>
    <t>20–30</t>
  </si>
  <si>
    <t>Mopex builds system, client provides evidence</t>
  </si>
  <si>
    <t>H&amp;S</t>
  </si>
  <si>
    <t>240–400 hours</t>
  </si>
  <si>
    <t>15–20</t>
  </si>
  <si>
    <t>8–15</t>
  </si>
  <si>
    <t>Mopex sets controls, client aligns operations</t>
  </si>
  <si>
    <t>Category</t>
  </si>
  <si>
    <t>Employee Range</t>
  </si>
  <si>
    <t>Data Analysis</t>
  </si>
  <si>
    <t>240–480 hours</t>
  </si>
  <si>
    <t>Mopex builds dashboards, client validates KPIs</t>
  </si>
  <si>
    <t>SME Micro</t>
  </si>
  <si>
    <t>0–9</t>
  </si>
  <si>
    <t>Project Mgmt</t>
  </si>
  <si>
    <t>Mopex sets PMO tools, client adopts practices</t>
  </si>
  <si>
    <t>SME Small</t>
  </si>
  <si>
    <t>10–49</t>
  </si>
  <si>
    <t>PMO</t>
  </si>
  <si>
    <t>480+ hours</t>
  </si>
  <si>
    <t>Mopex builds governance, client embeds culture</t>
  </si>
  <si>
    <t>SME Medium</t>
  </si>
  <si>
    <t>50–249</t>
  </si>
  <si>
    <t>Mid-Market</t>
  </si>
  <si>
    <t>250–999</t>
  </si>
  <si>
    <t>Typical Duration</t>
  </si>
  <si>
    <t>Effort (Days)</t>
  </si>
  <si>
    <t>Use Case</t>
  </si>
  <si>
    <t>Enterprise</t>
  </si>
  <si>
    <t>1,000+</t>
  </si>
  <si>
    <t>1–2 weeks</t>
  </si>
  <si>
    <t>1–9 days</t>
  </si>
  <si>
    <t>£760–£6,840</t>
  </si>
  <si>
    <t>First-time clients, quick wins</t>
  </si>
  <si>
    <t>4–6 weeks</t>
  </si>
  <si>
    <t>Diagnostic, single-process, SME engagements</t>
  </si>
  <si>
    <t>6–10 weeks</t>
  </si>
  <si>
    <t>Mid-size, multi-phase, moderate integration</t>
  </si>
  <si>
    <t>Platinum</t>
  </si>
  <si>
    <t>10–14+ weeks</t>
  </si>
  <si>
    <t>Enterprise, multi-site, full framework rollout</t>
  </si>
  <si>
    <t>Scenario</t>
  </si>
  <si>
    <t>Cost (£)</t>
  </si>
  <si>
    <t>Value (£)</t>
  </si>
  <si>
    <t>ROI (%)</t>
  </si>
  <si>
    <t>Score</t>
  </si>
  <si>
    <t>Level</t>
  </si>
  <si>
    <t>Interpretation</t>
  </si>
  <si>
    <t>SME, LEAN pilot in production cell</t>
  </si>
  <si>
    <t>Initial</t>
  </si>
  <si>
    <t>Mid-size, multi-team Kaizen rollout</t>
  </si>
  <si>
    <t>Emerging</t>
  </si>
  <si>
    <t>Enterprise, LEAN + DMAIC integration</t>
  </si>
  <si>
    <t>Defined</t>
  </si>
  <si>
    <t>Managed</t>
  </si>
  <si>
    <t>Flow optimised, CI embedded, measurable gains</t>
  </si>
  <si>
    <t>Optimised</t>
  </si>
  <si>
    <t>Package</t>
  </si>
  <si>
    <t>Duration</t>
  </si>
  <si>
    <t>Ideal For</t>
  </si>
  <si>
    <t>OpEx Lite</t>
  </si>
  <si>
    <t>Diagnostic + roadmap</t>
  </si>
  <si>
    <t>2–4 weeks</t>
  </si>
  <si>
    <t>Benchmarking</t>
  </si>
  <si>
    <t>Typical Day Rate</t>
  </si>
  <si>
    <t>OpEx Core</t>
  </si>
  <si>
    <t>Diagnostic + kaizen wave + analytics</t>
  </si>
  <si>
    <t>6–8 weeks</t>
  </si>
  <si>
    <t>Mid-sized ops needing uplift</t>
  </si>
  <si>
    <t>Junior</t>
  </si>
  <si>
    <t>OpEx Plus</t>
  </si>
  <si>
    <t>Core + training + dashboard + QMS/H&amp;S setup</t>
  </si>
  <si>
    <t>8–12 weeks</t>
  </si>
  <si>
    <t>Sites preparing for audit/growth</t>
  </si>
  <si>
    <t>Associate</t>
  </si>
  <si>
    <t>OpEx Enterprise</t>
  </si>
  <si>
    <t>Embedded PMO + CI governance + full suite</t>
  </si>
  <si>
    <t>3–6 months</t>
  </si>
  <si>
    <t>Multi-site or transformation</t>
  </si>
  <si>
    <t>Principal</t>
  </si>
  <si>
    <t>Effort Range</t>
  </si>
  <si>
    <t>Base Price</t>
  </si>
  <si>
    <t>⚠️ Risk_Table (hidden or helper sheet)</t>
  </si>
  <si>
    <t>Risk Adjustment Factor</t>
  </si>
  <si>
    <t>Low</t>
  </si>
  <si>
    <t>Moderate</t>
  </si>
  <si>
    <t>High</t>
  </si>
  <si>
    <t>Very High</t>
  </si>
  <si>
    <t>You can expand this with additional descriptors or link it to a qualitative risk narrative if needed. For example:</t>
  </si>
  <si>
    <t>Low: Standard integration, minimal disruption</t>
  </si>
  <si>
    <t>Moderate: Some customisation, minor process changes</t>
  </si>
  <si>
    <t>High: Complex integration, multiple systems affected</t>
  </si>
  <si>
    <t>Very High: Major overhaul, high uncertainty</t>
  </si>
  <si>
    <t>Implementation</t>
  </si>
  <si>
    <t>Maturity Level</t>
  </si>
  <si>
    <t>Medium</t>
  </si>
  <si>
    <t>🔗 Integration Complexity Levels</t>
  </si>
  <si>
    <t>Definition</t>
  </si>
  <si>
    <t>Impact on Effort &amp; Price</t>
  </si>
  <si>
    <t>Single-framework</t>
  </si>
  <si>
    <t>Project uses one core framework (e.g., DMAIC only)</t>
  </si>
  <si>
    <t>Base effort and pricing apply</t>
  </si>
  <si>
    <t>Dual-framework</t>
  </si>
  <si>
    <t>Combines two frameworks (e.g., LEAN + QMS, or PMO + H&amp;S)</t>
  </si>
  <si>
    <t>+15% effort modifier due to cross-framework alignment</t>
  </si>
  <si>
    <t>Multi-framework</t>
  </si>
  <si>
    <t>Involves three or more frameworks (e.g., LEAN + DMAIC + PMO + Data Analysis)</t>
  </si>
  <si>
    <t>+25% effort modifier for complexity, governance, and integration overhead</t>
  </si>
  <si>
    <t>No awareness, reactive firefighting</t>
  </si>
  <si>
    <t>Basic  concepts known, limited application</t>
  </si>
  <si>
    <t>Tools deployed, some standardisation</t>
  </si>
  <si>
    <t>GOOD culture, proactive improvement, scalable systems</t>
  </si>
  <si>
    <t>🔢 Effort Estimation</t>
  </si>
  <si>
    <t>🧠 Mopex Pricing Summary</t>
  </si>
  <si>
    <t>2–4</t>
  </si>
  <si>
    <t>7–12</t>
  </si>
  <si>
    <t>8–14</t>
  </si>
  <si>
    <t>6–10</t>
  </si>
  <si>
    <t>6–12</t>
  </si>
  <si>
    <t>6–12+</t>
  </si>
  <si>
    <t>Client:</t>
  </si>
  <si>
    <t>Recommended Tier:</t>
  </si>
  <si>
    <t>Estimated Effort (Days):</t>
  </si>
  <si>
    <t>Estimated Price (£):</t>
  </si>
  <si>
    <t>Engagement Type</t>
  </si>
  <si>
    <t>Consultant Grade</t>
  </si>
  <si>
    <t>Travel Requirement</t>
  </si>
  <si>
    <t>Client Size</t>
  </si>
  <si>
    <t>Duration (Weeks)</t>
  </si>
  <si>
    <t>🔹 Pricing Outputs</t>
  </si>
  <si>
    <t>Complexity Uplift (%)</t>
  </si>
  <si>
    <t>Travel Uplift (£)</t>
  </si>
  <si>
    <t>Framework Premium (%)</t>
  </si>
  <si>
    <t>Client Size Adjustment (%)</t>
  </si>
  <si>
    <t>Framework Cost (£)</t>
  </si>
  <si>
    <t>Single</t>
  </si>
  <si>
    <t>SME</t>
  </si>
  <si>
    <t>Range Base (£)</t>
  </si>
  <si>
    <t>Standard</t>
  </si>
  <si>
    <t>80–160 hours</t>
  </si>
  <si>
    <t>3–5</t>
  </si>
  <si>
    <t>5S Methodology</t>
  </si>
  <si>
    <t>4–7</t>
  </si>
  <si>
    <t>160–280 hours</t>
  </si>
  <si>
    <t>Mopex leads 5S, coaching</t>
  </si>
  <si>
    <t>Kaizen Events</t>
  </si>
  <si>
    <t>Mopex leads Kaizen Events and Waves</t>
  </si>
  <si>
    <t>240–320 hours</t>
  </si>
  <si>
    <t>Client Effort (Days):</t>
  </si>
  <si>
    <t>UK</t>
  </si>
  <si>
    <t>Estimated Cost (£)</t>
  </si>
  <si>
    <t>OpEx 5S Methods</t>
  </si>
  <si>
    <t>5S Power BI Dashboard</t>
  </si>
  <si>
    <t>5S Training &amp; Induction Pack</t>
  </si>
  <si>
    <t>OpEx Kaizen</t>
  </si>
  <si>
    <t>Power BI Kaizen Dashboard</t>
  </si>
  <si>
    <t>Training &amp; Induction Pack</t>
  </si>
  <si>
    <t>LEAN Fundmentals Training Mod.</t>
  </si>
  <si>
    <t>LEAN Power BI Dashboard</t>
  </si>
  <si>
    <t>DMAIC Masterclass Training Mod.</t>
  </si>
  <si>
    <t>DMAIC Power BI Dashboard</t>
  </si>
  <si>
    <t>QMS Induction Training Mod.</t>
  </si>
  <si>
    <t>QMS Power BI Dashboard</t>
  </si>
  <si>
    <t>QMS Audit Kit</t>
  </si>
  <si>
    <t>QMS Audit Readiness Toolkit</t>
  </si>
  <si>
    <t>H&amp;S Compliance Training Mod.</t>
  </si>
  <si>
    <t>H&amp;S Power BI Dashboard</t>
  </si>
  <si>
    <t>H&amp;S Audit Kit</t>
  </si>
  <si>
    <t>H&amp;S Audit Readiness Toolkit</t>
  </si>
  <si>
    <t>DA Basics Training Mod.</t>
  </si>
  <si>
    <t>DA Power BI Dashboard</t>
  </si>
  <si>
    <t>PMO Governance Training Mod.</t>
  </si>
  <si>
    <t>PMO Power BI Dashboard</t>
  </si>
  <si>
    <t>Waste, 5S, flow, value stream</t>
  </si>
  <si>
    <t>Visualise diagnostics, KPIs, risks, actions, and maturity scores</t>
  </si>
  <si>
    <t>Step-by-step walkthrough with tools and examples</t>
  </si>
  <si>
    <t>SOPs, roles, audit prep</t>
  </si>
  <si>
    <t>Designed to support internal audits, compliance reviews, and readiness assessments</t>
  </si>
  <si>
    <t>Designed to prepare clients for internal, external, and regulatory audits</t>
  </si>
  <si>
    <t>Risk, incident, legal duties</t>
  </si>
  <si>
    <t>KPIs, dashboards, storytelling</t>
  </si>
  <si>
    <t>RAID, reporting, escalation</t>
  </si>
  <si>
    <t>Change Management Black Belt - All Suites</t>
  </si>
  <si>
    <t>A focused, high-impact engagement to implement 5S methodology</t>
  </si>
  <si>
    <t>Rapid, high-impact improvement sprints</t>
  </si>
  <si>
    <t>Change Manag. &amp; Training</t>
  </si>
  <si>
    <t>🧮 Mopex Tiered Pricing Calculator</t>
  </si>
  <si>
    <t>1–2</t>
  </si>
  <si>
    <t>40–80 hours</t>
  </si>
  <si>
    <t>Complete Sections Marked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</si>
</sst>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/>
      <top style="thin">
        <color theme="0" tint="-0.14981536301767021"/>
      </top>
      <bottom/>
      <diagonal/>
    </border>
    <border>
      <left style="thin">
        <color theme="0" tint="-0.14981536301767021"/>
      </left>
      <right/>
      <top style="thin">
        <color theme="0" tint="-0.1498458815271462"/>
      </top>
      <bottom style="thin">
        <color theme="0" tint="-0.14978484450819421"/>
      </bottom>
      <diagonal/>
    </border>
    <border>
      <left/>
      <right/>
      <top style="thin">
        <color theme="0" tint="-0.1498458815271462"/>
      </top>
      <bottom style="thin">
        <color theme="0" tint="-0.14978484450819421"/>
      </bottom>
      <diagonal/>
    </border>
    <border>
      <left/>
      <right style="thin">
        <color theme="0" tint="-0.14981536301767021"/>
      </right>
      <top style="thin">
        <color theme="0" tint="-0.1498458815271462"/>
      </top>
      <bottom style="thin">
        <color theme="0" tint="-0.149784844508194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72380748924222"/>
      </left>
      <right/>
      <top style="thin">
        <color theme="0" tint="-0.14972380748924222"/>
      </top>
      <bottom style="thin">
        <color theme="0" tint="-0.14972380748924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 style="thin">
        <color theme="0" tint="-0.14990691854609822"/>
      </bottom>
      <diagonal/>
    </border>
    <border>
      <left style="medium">
        <color theme="0" tint="-0.1498764000366222"/>
      </left>
      <right style="medium">
        <color theme="0" tint="-0.1498764000366222"/>
      </right>
      <top style="thin">
        <color theme="0" tint="-0.149876400036622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theme="0" tint="-0.1498764000366222"/>
      </left>
      <right style="medium">
        <color theme="0" tint="-0.1498764000366222"/>
      </right>
      <top style="thin">
        <color theme="0" tint="-0.14990691854609822"/>
      </top>
      <bottom style="medium">
        <color theme="0" tint="-0.14987640003662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theme="0" tint="-0.14990691854609822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thin">
        <color theme="0" tint="-0.1498764000366222"/>
      </bottom>
      <diagonal/>
    </border>
    <border>
      <left style="medium">
        <color theme="0" tint="-0.14981536301767021"/>
      </left>
      <right style="medium">
        <color theme="0" tint="-0.14981536301767021"/>
      </right>
      <top style="thin">
        <color theme="0" tint="-0.1498764000366222"/>
      </top>
      <bottom style="thin">
        <color theme="0" tint="-0.1498764000366222"/>
      </bottom>
      <diagonal/>
    </border>
    <border>
      <left style="medium">
        <color theme="0" tint="-0.14981536301767021"/>
      </left>
      <right style="medium">
        <color theme="0" tint="-0.14981536301767021"/>
      </right>
      <top style="thin">
        <color theme="0" tint="-0.1498764000366222"/>
      </top>
      <bottom style="medium">
        <color theme="0" tint="-0.14981536301767021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thin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thin">
        <color theme="0" tint="-0.14969328897976622"/>
      </top>
      <bottom style="thin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thin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thin">
        <color theme="0" tint="-0.14981536301767021"/>
      </left>
      <right/>
      <top style="thin">
        <color theme="0" tint="-0.14978484450819421"/>
      </top>
      <bottom style="thin">
        <color theme="0" tint="-0.14978484450819421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thin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1536301767021"/>
      </left>
      <right/>
      <top style="thin">
        <color theme="0" tint="-0.14978484450819421"/>
      </top>
      <bottom style="thin">
        <color theme="0" tint="-0.14981536301767021"/>
      </bottom>
      <diagonal/>
    </border>
    <border>
      <left style="medium">
        <color theme="0" tint="-0.1498764000366222"/>
      </left>
      <right style="medium">
        <color theme="0" tint="-0.1498764000366222"/>
      </right>
      <top style="thin">
        <color theme="0" tint="-0.14993743705557422"/>
      </top>
      <bottom style="medium">
        <color theme="0" tint="-0.14987640003662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</borders>
  <cellStyleXfs count="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0" fontId="1" fillId="0" borderId="0"/>
  </cellStyleXfs>
  <cellXfs count="92">
    <xf numFmtId="0" fontId="0" fillId="0" borderId="0" xfId="0"/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Alignment="1">
      <alignment vertical="center"/>
    </xf>
    <xf numFmtId="0" fontId="7" fillId="0" borderId="0" xfId="1" applyAlignment="1">
      <alignment horizontal="center" vertical="center"/>
    </xf>
    <xf numFmtId="0" fontId="7" fillId="0" borderId="0" xfId="1" applyAlignment="1">
      <alignment horizontal="center" vertical="center" wrapText="1"/>
    </xf>
    <xf numFmtId="164" fontId="7" fillId="0" borderId="0" xfId="1" applyNumberForma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7" fillId="0" borderId="0" xfId="1" applyAlignment="1">
      <alignment horizontal="left" vertical="center" wrapText="1"/>
    </xf>
    <xf numFmtId="0" fontId="7" fillId="0" borderId="4" xfId="1" applyBorder="1" applyAlignment="1">
      <alignment vertical="center"/>
    </xf>
    <xf numFmtId="0" fontId="7" fillId="0" borderId="7" xfId="1" applyBorder="1" applyAlignment="1">
      <alignment vertical="center"/>
    </xf>
    <xf numFmtId="0" fontId="7" fillId="0" borderId="0" xfId="1" applyAlignment="1">
      <alignment horizontal="left" vertical="center"/>
    </xf>
    <xf numFmtId="6" fontId="7" fillId="0" borderId="0" xfId="1" applyNumberFormat="1" applyAlignment="1">
      <alignment horizontal="center" vertical="center" wrapText="1"/>
    </xf>
    <xf numFmtId="9" fontId="7" fillId="0" borderId="0" xfId="1" applyNumberFormat="1" applyAlignment="1">
      <alignment horizontal="center" vertical="center" wrapText="1"/>
    </xf>
    <xf numFmtId="164" fontId="7" fillId="0" borderId="0" xfId="3" applyNumberFormat="1" applyFont="1" applyAlignment="1">
      <alignment horizontal="center" vertical="center"/>
    </xf>
    <xf numFmtId="0" fontId="7" fillId="0" borderId="0" xfId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9" fontId="7" fillId="0" borderId="0" xfId="2" applyFont="1" applyAlignment="1">
      <alignment horizontal="center" vertical="center"/>
    </xf>
    <xf numFmtId="164" fontId="7" fillId="6" borderId="0" xfId="3" applyNumberFormat="1" applyFont="1" applyFill="1" applyAlignment="1">
      <alignment horizontal="center" vertical="center"/>
    </xf>
    <xf numFmtId="0" fontId="5" fillId="0" borderId="0" xfId="4" applyAlignment="1">
      <alignment horizontal="left" vertical="center" wrapText="1"/>
    </xf>
    <xf numFmtId="0" fontId="5" fillId="0" borderId="0" xfId="4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5" fillId="0" borderId="0" xfId="4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left" vertical="center" wrapText="1"/>
    </xf>
    <xf numFmtId="0" fontId="11" fillId="0" borderId="0" xfId="4" applyFont="1" applyAlignment="1">
      <alignment vertical="center"/>
    </xf>
    <xf numFmtId="0" fontId="5" fillId="0" borderId="0" xfId="4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4" applyFont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12" fillId="0" borderId="13" xfId="4" applyFont="1" applyBorder="1" applyAlignment="1" applyProtection="1">
      <alignment vertical="center"/>
      <protection locked="0"/>
    </xf>
    <xf numFmtId="0" fontId="11" fillId="0" borderId="11" xfId="4" applyFont="1" applyBorder="1" applyAlignment="1" applyProtection="1">
      <alignment horizontal="center" vertical="center"/>
      <protection locked="0"/>
    </xf>
    <xf numFmtId="0" fontId="5" fillId="0" borderId="0" xfId="4" applyAlignment="1" applyProtection="1">
      <alignment vertical="center"/>
      <protection locked="0"/>
    </xf>
    <xf numFmtId="0" fontId="5" fillId="0" borderId="12" xfId="4" applyBorder="1" applyAlignment="1" applyProtection="1">
      <alignment horizontal="center" vertical="center"/>
      <protection locked="0"/>
    </xf>
    <xf numFmtId="0" fontId="5" fillId="2" borderId="12" xfId="4" applyFill="1" applyBorder="1" applyAlignment="1" applyProtection="1">
      <alignment horizontal="center" vertical="center"/>
      <protection locked="0"/>
    </xf>
    <xf numFmtId="0" fontId="13" fillId="0" borderId="12" xfId="4" applyFont="1" applyBorder="1" applyAlignment="1" applyProtection="1">
      <alignment horizontal="center" vertical="center"/>
      <protection locked="0"/>
    </xf>
    <xf numFmtId="0" fontId="5" fillId="0" borderId="22" xfId="4" applyBorder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vertical="center"/>
      <protection locked="0"/>
    </xf>
    <xf numFmtId="0" fontId="12" fillId="0" borderId="15" xfId="4" applyFont="1" applyBorder="1" applyAlignment="1" applyProtection="1">
      <alignment vertical="center"/>
      <protection locked="0"/>
    </xf>
    <xf numFmtId="0" fontId="12" fillId="0" borderId="14" xfId="4" applyFont="1" applyBorder="1" applyAlignment="1" applyProtection="1">
      <alignment vertical="center"/>
      <protection locked="0"/>
    </xf>
    <xf numFmtId="0" fontId="11" fillId="0" borderId="14" xfId="4" applyFont="1" applyBorder="1" applyAlignment="1" applyProtection="1">
      <alignment vertical="center"/>
      <protection locked="0"/>
    </xf>
    <xf numFmtId="0" fontId="12" fillId="0" borderId="16" xfId="4" applyFont="1" applyBorder="1" applyAlignment="1" applyProtection="1">
      <alignment vertical="center"/>
      <protection locked="0"/>
    </xf>
    <xf numFmtId="0" fontId="12" fillId="0" borderId="17" xfId="4" applyFont="1" applyBorder="1" applyAlignment="1" applyProtection="1">
      <alignment vertical="center"/>
      <protection locked="0"/>
    </xf>
    <xf numFmtId="0" fontId="11" fillId="0" borderId="17" xfId="4" applyFont="1" applyBorder="1" applyAlignment="1" applyProtection="1">
      <alignment vertical="center"/>
      <protection locked="0"/>
    </xf>
    <xf numFmtId="0" fontId="11" fillId="0" borderId="30" xfId="4" applyFont="1" applyBorder="1" applyAlignment="1" applyProtection="1">
      <alignment vertical="center"/>
      <protection locked="0"/>
    </xf>
    <xf numFmtId="0" fontId="12" fillId="0" borderId="30" xfId="4" applyFont="1" applyBorder="1" applyAlignment="1" applyProtection="1">
      <alignment vertical="center"/>
      <protection locked="0"/>
    </xf>
    <xf numFmtId="0" fontId="11" fillId="0" borderId="33" xfId="4" applyFont="1" applyBorder="1" applyAlignment="1" applyProtection="1">
      <alignment vertical="center"/>
      <protection locked="0"/>
    </xf>
    <xf numFmtId="0" fontId="12" fillId="0" borderId="13" xfId="4" applyFont="1" applyBorder="1" applyAlignment="1">
      <alignment vertical="center"/>
    </xf>
    <xf numFmtId="0" fontId="9" fillId="5" borderId="18" xfId="4" applyFont="1" applyFill="1" applyBorder="1" applyAlignment="1">
      <alignment horizontal="left" vertical="center"/>
    </xf>
    <xf numFmtId="0" fontId="5" fillId="0" borderId="19" xfId="4" applyBorder="1" applyAlignment="1">
      <alignment horizontal="left" vertical="center"/>
    </xf>
    <xf numFmtId="0" fontId="5" fillId="0" borderId="20" xfId="4" applyBorder="1" applyAlignment="1">
      <alignment horizontal="left" vertical="center"/>
    </xf>
    <xf numFmtId="164" fontId="11" fillId="0" borderId="21" xfId="4" applyNumberFormat="1" applyFont="1" applyBorder="1" applyAlignment="1">
      <alignment horizontal="left" vertical="center"/>
    </xf>
    <xf numFmtId="0" fontId="12" fillId="4" borderId="23" xfId="4" applyFont="1" applyFill="1" applyBorder="1" applyAlignment="1">
      <alignment horizontal="center" vertical="center"/>
    </xf>
    <xf numFmtId="0" fontId="12" fillId="4" borderId="24" xfId="4" applyFont="1" applyFill="1" applyBorder="1" applyAlignment="1">
      <alignment horizontal="center" vertical="center"/>
    </xf>
    <xf numFmtId="0" fontId="11" fillId="4" borderId="24" xfId="4" applyFont="1" applyFill="1" applyBorder="1" applyAlignment="1">
      <alignment horizontal="center" vertical="center"/>
    </xf>
    <xf numFmtId="164" fontId="11" fillId="4" borderId="24" xfId="4" applyNumberFormat="1" applyFont="1" applyFill="1" applyBorder="1" applyAlignment="1">
      <alignment horizontal="center" vertical="center"/>
    </xf>
    <xf numFmtId="0" fontId="5" fillId="0" borderId="25" xfId="4" applyBorder="1" applyAlignment="1">
      <alignment horizontal="center" vertical="center"/>
    </xf>
    <xf numFmtId="164" fontId="5" fillId="4" borderId="26" xfId="4" applyNumberFormat="1" applyFill="1" applyBorder="1" applyAlignment="1">
      <alignment horizontal="center" vertical="center"/>
    </xf>
    <xf numFmtId="9" fontId="4" fillId="4" borderId="27" xfId="2" applyFont="1" applyFill="1" applyBorder="1" applyAlignment="1" applyProtection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5" fillId="0" borderId="28" xfId="4" applyBorder="1" applyAlignment="1">
      <alignment horizontal="center" vertical="center"/>
    </xf>
    <xf numFmtId="164" fontId="11" fillId="4" borderId="29" xfId="4" applyNumberFormat="1" applyFont="1" applyFill="1" applyBorder="1" applyAlignment="1">
      <alignment horizontal="center" vertical="center"/>
    </xf>
    <xf numFmtId="0" fontId="5" fillId="5" borderId="31" xfId="4" applyFill="1" applyBorder="1" applyAlignment="1">
      <alignment horizontal="center" vertical="center"/>
    </xf>
    <xf numFmtId="164" fontId="5" fillId="4" borderId="32" xfId="4" applyNumberFormat="1" applyFill="1" applyBorder="1" applyAlignment="1">
      <alignment horizontal="center" vertical="center"/>
    </xf>
    <xf numFmtId="164" fontId="11" fillId="4" borderId="34" xfId="4" applyNumberFormat="1" applyFont="1" applyFill="1" applyBorder="1" applyAlignment="1">
      <alignment horizontal="center" vertical="center"/>
    </xf>
    <xf numFmtId="164" fontId="11" fillId="4" borderId="35" xfId="4" applyNumberFormat="1" applyFont="1" applyFill="1" applyBorder="1" applyAlignment="1">
      <alignment horizontal="center" vertical="center"/>
    </xf>
    <xf numFmtId="0" fontId="12" fillId="7" borderId="13" xfId="4" applyFont="1" applyFill="1" applyBorder="1" applyAlignment="1" applyProtection="1">
      <alignment vertical="center"/>
      <protection locked="0"/>
    </xf>
    <xf numFmtId="0" fontId="12" fillId="7" borderId="17" xfId="4" applyFont="1" applyFill="1" applyBorder="1" applyAlignment="1" applyProtection="1">
      <alignment vertical="center"/>
      <protection locked="0"/>
    </xf>
    <xf numFmtId="164" fontId="5" fillId="5" borderId="27" xfId="4" applyNumberFormat="1" applyFill="1" applyBorder="1" applyAlignment="1" applyProtection="1">
      <alignment horizontal="center" vertical="center"/>
      <protection locked="0"/>
    </xf>
    <xf numFmtId="0" fontId="5" fillId="0" borderId="27" xfId="4" applyBorder="1" applyAlignment="1" applyProtection="1">
      <alignment horizontal="center" vertical="center"/>
      <protection locked="0"/>
    </xf>
    <xf numFmtId="0" fontId="12" fillId="7" borderId="1" xfId="4" applyFont="1" applyFill="1" applyBorder="1" applyAlignment="1">
      <alignment horizontal="center" vertical="center"/>
    </xf>
    <xf numFmtId="0" fontId="8" fillId="3" borderId="8" xfId="4" applyFont="1" applyFill="1" applyBorder="1" applyAlignment="1">
      <alignment horizontal="center" vertical="center"/>
    </xf>
    <xf numFmtId="0" fontId="8" fillId="3" borderId="9" xfId="4" applyFont="1" applyFill="1" applyBorder="1" applyAlignment="1">
      <alignment horizontal="center" vertical="center"/>
    </xf>
    <xf numFmtId="0" fontId="8" fillId="3" borderId="10" xfId="4" applyFont="1" applyFill="1" applyBorder="1" applyAlignment="1">
      <alignment horizontal="center" vertical="center"/>
    </xf>
    <xf numFmtId="0" fontId="1" fillId="0" borderId="0" xfId="5"/>
  </cellXfs>
  <cellStyles count="6">
    <cellStyle name="Currency 2" xfId="3" xr:uid="{C941992F-F37A-42D4-9C08-C2E1936029EB}"/>
    <cellStyle name="Normal" xfId="0" builtinId="0"/>
    <cellStyle name="Normal 2" xfId="1" xr:uid="{A8509A52-A14F-4DDD-9038-5E1BF82C8DA3}"/>
    <cellStyle name="Normal 2 2" xfId="4" xr:uid="{43B90B11-C434-4D7D-8BAD-12AD42084B47}"/>
    <cellStyle name="Normal 3" xfId="5" xr:uid="{77960993-ED72-488C-AE34-27B759C77FFF}"/>
    <cellStyle name="Per cent 2" xfId="2" xr:uid="{C9851D6D-9E48-4094-9C24-BB4D35B952CE}"/>
  </cellStyles>
  <dxfs count="90">
    <dxf>
      <font>
        <b/>
        <i val="0"/>
        <color theme="0" tint="-0.499984740745262"/>
      </font>
      <fill>
        <patternFill>
          <bgColor theme="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0.24994659260841701"/>
      </font>
      <fill>
        <patternFill>
          <bgColor theme="7" tint="-0.2499465926084170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0.499984740745262"/>
      </font>
      <fill>
        <patternFill>
          <bgColor theme="5" tint="0.3999450666829432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4.9989318521683403E-2"/>
      </font>
      <fill>
        <patternFill>
          <bgColor theme="1" tint="0.49998474074526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0.499984740745262"/>
      </font>
      <fill>
        <patternFill>
          <bgColor theme="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0.24994659260841701"/>
      </font>
      <fill>
        <patternFill>
          <bgColor theme="7" tint="-0.2499465926084170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0.499984740745262"/>
      </font>
      <fill>
        <patternFill>
          <bgColor theme="5" tint="0.3999450666829432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4.9989318521683403E-2"/>
      </font>
      <fill>
        <patternFill>
          <bgColor theme="1" tint="0.49998474074526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b/>
        <i val="0"/>
        <color rgb="FF00B050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4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rgb="FFC00000"/>
      </font>
      <border>
        <left style="thin">
          <color rgb="FFA50021"/>
        </left>
        <right style="thin">
          <color rgb="FFA50021"/>
        </right>
        <top style="thin">
          <color rgb="FFA50021"/>
        </top>
        <bottom style="thin">
          <color rgb="FFA50021"/>
        </bottom>
        <vertical/>
        <horizontal/>
      </border>
    </dxf>
    <dxf>
      <font>
        <b/>
        <i val="0"/>
        <color theme="0"/>
      </font>
      <fill>
        <patternFill>
          <bgColor rgb="FFC00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FFC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2D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FFC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7" tint="0.5999633777886288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2D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&quot;£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 tint="-0.14981536301767021"/>
        </top>
        <bottom style="thin">
          <color theme="0" tint="-0.14981536301767021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outline="0">
        <left style="thin">
          <color theme="0" tint="-0.14981536301767021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14981536301767021"/>
        </top>
        <bottom style="thin">
          <color theme="0" tint="-0.14981536301767021"/>
        </bottom>
      </border>
    </dxf>
    <dxf>
      <border outline="0">
        <top style="thin">
          <color theme="0" tint="-0.14981536301767021"/>
        </top>
      </border>
    </dxf>
    <dxf>
      <border outline="0">
        <left style="thin">
          <color theme="0" tint="-0.1498458815271462"/>
        </left>
        <right style="thin">
          <color theme="0" tint="-0.1498764000366222"/>
        </right>
        <top style="thin">
          <color theme="0" tint="-0.14981536301767021"/>
        </top>
        <bottom style="thin">
          <color theme="0" tint="-0.14981536301767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  <dxf>
      <border outline="0">
        <bottom style="thin">
          <color theme="0" tint="-0.14981536301767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0" formatCode="&quot;£&quot;#,##0;[Red]\-&quot;£&quot;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0" formatCode="&quot;£&quot;#,##0;[Red]\-&quot;£&quot;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6AD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ashboard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</xdr:col>
      <xdr:colOff>835715</xdr:colOff>
      <xdr:row>4</xdr:row>
      <xdr:rowOff>135334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3C2AF5-CCF6-4B19-B1F0-9565F055B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/>
        </a:blip>
        <a:srcRect l="9610" t="9780" r="8959" b="10988"/>
        <a:stretch>
          <a:fillRect/>
        </a:stretch>
      </xdr:blipFill>
      <xdr:spPr>
        <a:xfrm>
          <a:off x="196850" y="44450"/>
          <a:ext cx="810315" cy="814784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933451</xdr:colOff>
      <xdr:row>0</xdr:row>
      <xdr:rowOff>134912</xdr:rowOff>
    </xdr:from>
    <xdr:to>
      <xdr:col>5</xdr:col>
      <xdr:colOff>2608580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36C72E-3058-4131-A95F-2642C3B46B30}"/>
            </a:ext>
          </a:extLst>
        </xdr:cNvPr>
        <xdr:cNvSpPr txBox="1">
          <a:spLocks noChangeAspect="1"/>
        </xdr:cNvSpPr>
      </xdr:nvSpPr>
      <xdr:spPr>
        <a:xfrm>
          <a:off x="1104901" y="134912"/>
          <a:ext cx="8086724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chemeClr val="accent5">
                  <a:lumMod val="7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🧮 </a:t>
          </a:r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Mopex Tiered Pricing Calculator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1</xdr:row>
      <xdr:rowOff>87629</xdr:rowOff>
    </xdr:from>
    <xdr:to>
      <xdr:col>10</xdr:col>
      <xdr:colOff>212055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39714D6-1E1D-4DE6-9A3E-FCA686A40916}"/>
            </a:ext>
          </a:extLst>
        </xdr:cNvPr>
        <xdr:cNvGrpSpPr/>
      </xdr:nvGrpSpPr>
      <xdr:grpSpPr>
        <a:xfrm>
          <a:off x="272415" y="270509"/>
          <a:ext cx="5593680" cy="4434841"/>
          <a:chOff x="285750" y="260349"/>
          <a:chExt cx="5589870" cy="443547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06325AE-BF62-ABCE-6E78-24C5954C3CC4}"/>
              </a:ext>
            </a:extLst>
          </xdr:cNvPr>
          <xdr:cNvSpPr txBox="1">
            <a:spLocks noChangeAspect="1"/>
          </xdr:cNvSpPr>
        </xdr:nvSpPr>
        <xdr:spPr>
          <a:xfrm>
            <a:off x="285750" y="260349"/>
            <a:ext cx="5589870" cy="443547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Disclaimer</a:t>
            </a:r>
          </a:p>
          <a:p>
            <a:b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</a:b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The materials, templates, dashboards, and toolkits provided by </a:t>
            </a:r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Mopex Consulting Ltd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are intended for </a:t>
            </a:r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informational and internal business use only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. While every effort has been made to ensure accuracy and compliance, Mopex Consulting Ltd makes no warranties, express or implied, regarding completeness, reliability, or fitness for a particular purpose.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No Legal or Financial Advice: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These materials do not constitute legal, financial, or regulatory advice. Clients should seek independent professional guidance before making decisions based on outputs.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Client Responsibility: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Implementation, interpretation, and outcomes remain the responsibility of the client organisation. Mopex Consulting Ltd accepts no liability for losses, damages, or compliance failures arising from use.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Intellectual Property: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All templates, dashboards, and frameworks remain the intellectual property of Mopex Consulting Ltd. Redistribution, resale, or modification without prior written consent is prohibited.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Data Protection: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Clients are responsible for ensuring that any data entered into Mopex dashboards complies with applicable data protection laws (including UK GDPR).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Updates: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Mopex reserves the right to update or amend templates and dashboards without prior notice to maintain accuracy and compliance.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latin typeface="Aptos" panose="020B00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642AC3B-CA73-7D70-2433-97D06C9839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alphaModFix amt="2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1226" y="263525"/>
            <a:ext cx="4298950" cy="440132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38AB1D-BD96-4135-8C58-589D8D27A50E}" name="AddOns" displayName="AddOns" ref="B21:D44" totalsRowShown="0" headerRowDxfId="89" dataDxfId="87" headerRowBorderDxfId="88">
  <autoFilter ref="B21:D44" xr:uid="{77E9AE5C-0343-4E3E-A9DE-2FB3AB639922}"/>
  <tableColumns count="3">
    <tableColumn id="1" xr3:uid="{3369CDF8-B7B6-4FD5-AD14-D459457A7FF4}" name="Add-On" dataDxfId="86"/>
    <tableColumn id="2" xr3:uid="{81C01632-6F03-4F5E-872F-4CCCF5D645F7}" name="Price (£)" dataDxfId="85"/>
    <tableColumn id="3" xr3:uid="{B20A9462-1497-4363-9433-F7F69A2EDCFF}" name="Description" dataDxfId="84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F15BD8-A5FD-4332-8361-759D9D98EAC9}" name="Table2218" displayName="Table2218" ref="B108:D112" totalsRowShown="0" headerRowDxfId="31" dataDxfId="30">
  <autoFilter ref="B108:D112" xr:uid="{5112A3F1-DA77-46B3-B153-C419FAF975BB}"/>
  <tableColumns count="3">
    <tableColumn id="1" xr3:uid="{1C445093-3BE9-4735-B4B1-8D6907789EB7}" name="Integration Complexity" dataDxfId="29"/>
    <tableColumn id="2" xr3:uid="{4C7FDDD9-007B-41B0-8AFB-F6974AE7BD23}" name="Risk Adjustment Factor" dataDxfId="28"/>
    <tableColumn id="3" xr3:uid="{4C7DE5E5-4753-4575-8A10-EA0B897C6AAD}" name="You can expand this with additional descriptors or link it to a qualitative risk narrative if needed. For example:" dataDxfId="27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4DF6A5A-0CF5-4C9D-BE27-AF736279A486}" name="Table26" displayName="Table26" ref="B115:D118" totalsRowShown="0" headerRowDxfId="26" dataDxfId="25" headerRowCellStyle="Normal 2" dataCellStyle="Normal 2">
  <autoFilter ref="B115:D118" xr:uid="{34DF6A5A-0CF5-4C9D-BE27-AF736279A486}"/>
  <tableColumns count="3">
    <tableColumn id="1" xr3:uid="{2E0431F1-719E-4BBA-8B8C-3198A5B70A2E}" name="Level" dataDxfId="24" dataCellStyle="Normal 2"/>
    <tableColumn id="2" xr3:uid="{0AA8FA78-AEDF-4BFC-8F69-3D79CEFA3A2E}" name="Definition" dataDxfId="23" dataCellStyle="Normal 2"/>
    <tableColumn id="3" xr3:uid="{2230A418-DF55-47FE-B599-0602A580C41A}" name="Impact on Effort &amp; Price" dataDxfId="22" dataCellStyle="Normal 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F45F6C5-2C0F-4934-9366-FA7F3736FEF2}" name="FramDetails" displayName="FramDetails" ref="B2:H12" totalsRowShown="0" headerRowDxfId="83" headerRowBorderDxfId="82">
  <autoFilter ref="B2:H12" xr:uid="{9B8F9E57-0310-4FAC-AEC2-ADC704F33A2C}"/>
  <tableColumns count="7">
    <tableColumn id="1" xr3:uid="{AB86A1E3-3EF0-49B5-AB77-590EB32F232C}" name="Framework" dataDxfId="81" dataCellStyle="Normal 2 2"/>
    <tableColumn id="2" xr3:uid="{A6E88B29-1BC7-4AF3-A1B7-21DA990F1FA7}" name="Total Duration (Weeks)" dataDxfId="80" dataCellStyle="Normal 2 2"/>
    <tableColumn id="7" xr3:uid="{CF657625-3F5A-4628-A52F-EE8FE638F3DE}" name="Estimated Hours" dataDxfId="79" dataCellStyle="Normal 2 2"/>
    <tableColumn id="6" xr3:uid="{FE7D3F7E-0279-4048-8CE8-18F59992303E}" name="BasedDays" dataDxfId="78" dataCellStyle="Normal 2 2"/>
    <tableColumn id="3" xr3:uid="{5A7806B4-B889-4F18-9C4D-8D1D760791B4}" name="Mopex Effort (Days)" dataDxfId="77" dataCellStyle="Normal 2 2"/>
    <tableColumn id="4" xr3:uid="{47E32E49-BFCA-48AC-AAD0-759925DC1B0C}" name="Client Effort (Days)" dataDxfId="76" dataCellStyle="Normal 2 2"/>
    <tableColumn id="5" xr3:uid="{F8279752-4322-450F-AB92-7B08539D7C9B}" name="Notes" dataDxfId="75" dataCellStyle="Normal 2 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AFD968B-EDFE-43DE-8B70-18237F418EDC}" name="Table312" displayName="Table312" ref="B120:E123" totalsRowShown="0" headerRowDxfId="74" dataDxfId="73">
  <autoFilter ref="B120:E123" xr:uid="{A1875A15-EFB0-4AEC-9D33-28C13E3303BC}"/>
  <tableColumns count="4">
    <tableColumn id="1" xr3:uid="{3040EFF7-1789-48EE-B8FB-36CE227A069D}" name="Scenario" dataDxfId="72"/>
    <tableColumn id="2" xr3:uid="{10AB029F-67F8-4BC6-BDE7-45B2E9FC9BBD}" name="Cost (£)" dataDxfId="71"/>
    <tableColumn id="3" xr3:uid="{27439E2D-1F1D-4749-BF3D-A9FEEF120C66}" name="Value (£)" dataDxfId="70"/>
    <tableColumn id="4" xr3:uid="{A5C963EA-3DFA-4A64-B0E7-735AC6190EC4}" name="ROI (%)" dataDxfId="69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0B9A1B-2BA3-4181-8FE2-293DE785163B}" name="TierEffort" displayName="TierEffort" ref="B46:F50" totalsRowShown="0" headerRowDxfId="68" dataDxfId="66" headerRowBorderDxfId="67">
  <autoFilter ref="B46:F50" xr:uid="{D711CBE9-CB64-42FD-9561-A0B9A1028643}"/>
  <tableColumns count="5">
    <tableColumn id="1" xr3:uid="{29391AAF-DF08-41DA-8137-73F430A30ABA}" name="Tier" dataDxfId="65"/>
    <tableColumn id="2" xr3:uid="{C120E6C4-DF4C-45F8-A503-B4000AC6F5CB}" name="Typical Duration" dataDxfId="64"/>
    <tableColumn id="3" xr3:uid="{75235AD4-821B-44CF-83FD-BA61825561D5}" name="Effort (Days)" dataDxfId="63"/>
    <tableColumn id="4" xr3:uid="{E14D8E67-ABAE-4CDB-A473-F1FFEB0409A0}" name="Base Price (£)" dataDxfId="62"/>
    <tableColumn id="5" xr3:uid="{3E6CC82B-70CD-4A8D-9ADE-389F74FE9FE3}" name="Use Case" dataDxfId="61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D91FC2A-CC0A-4A71-80BB-FAEB5A39CCAB}" name="Table11" displayName="Table11" ref="B125:E129" totalsRowShown="0" headerRowDxfId="60" dataDxfId="59">
  <autoFilter ref="B125:E129" xr:uid="{9DA1678A-939F-48F2-8F73-AA8B7E3F003E}"/>
  <tableColumns count="4">
    <tableColumn id="1" xr3:uid="{81322D24-F040-42A7-B509-7D2484822FC8}" name="Package" dataDxfId="58"/>
    <tableColumn id="2" xr3:uid="{84DC7AF9-EAA5-4ECD-A3D3-32FBAB062AAE}" name="Description" dataDxfId="57"/>
    <tableColumn id="3" xr3:uid="{C4513CF8-8A18-4DB7-BB5C-9979A9BB45DB}" name="Duration" dataDxfId="56"/>
    <tableColumn id="4" xr3:uid="{8980BB3E-93B3-4FDA-93BE-9073F5A24F63}" name="Ideal For" dataDxfId="55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957EF3C-A8D8-432A-AC87-D0476F7187ED}" name="TierBasePrice" displayName="TierBasePrice" ref="B52:E92" totalsRowShown="0" headerRowDxfId="54" dataDxfId="53">
  <autoFilter ref="B52:E92" xr:uid="{433B2AC4-B3BF-4638-B459-CB750F485BBE}"/>
  <tableColumns count="4">
    <tableColumn id="1" xr3:uid="{C80BFFCE-33BC-4584-B938-30776B60A2EC}" name="Tier Range" dataDxfId="52"/>
    <tableColumn id="2" xr3:uid="{31B0E0F2-E89E-4A1A-A560-6563C4DE58A7}" name="Effort Range" dataDxfId="51"/>
    <tableColumn id="3" xr3:uid="{CE400942-8318-4524-82B3-5D1C9E994810}" name="Base Price" dataDxfId="50">
      <calculatedColumnFormula>760*TierBasePrice[[#This Row],[Effort Range]]</calculatedColumnFormula>
    </tableColumn>
    <tableColumn id="4" xr3:uid="{E888251B-6AE1-4BC1-B5C0-0BAADC9D1468}" name="Use Case" dataDxfId="49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507EB23-A106-4C62-8DEE-477CC7256A7E}" name="Table61" displayName="Table61" ref="B100:C105" totalsRowShown="0" headerRowDxfId="48" dataDxfId="47">
  <autoFilter ref="B100:C105" xr:uid="{54599568-CA34-43B2-B23E-E5FF7AC93FFC}"/>
  <tableColumns count="2">
    <tableColumn id="1" xr3:uid="{2B787DE7-8168-40F0-8422-9B9ECA554643}" name="Category" dataDxfId="46"/>
    <tableColumn id="2" xr3:uid="{8E43AE4B-3D0C-41B5-97D9-ECCE2EF41214}" name="Employee Range" dataDxfId="45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BAC287D-6EED-440A-98BE-23F0D00E42FF}" name="MatScore" displayName="MatScore" ref="B14:E19" totalsRowShown="0" headerRowDxfId="44" dataDxfId="42" headerRowBorderDxfId="43" tableBorderDxfId="41" totalsRowBorderDxfId="40">
  <autoFilter ref="B14:E19" xr:uid="{6D82D50C-2088-4484-8265-1E7E3FC3A2CC}"/>
  <tableColumns count="4">
    <tableColumn id="1" xr3:uid="{9E33A649-ED59-468A-A9F4-73C4C3B33D2A}" name="Score" dataDxfId="39"/>
    <tableColumn id="2" xr3:uid="{89893029-3B8E-408C-913C-8A4DB0761C27}" name="Level" dataDxfId="38"/>
    <tableColumn id="4" xr3:uid="{27E30E58-E8E7-4C70-B446-D07DD40C1785}" name="Compliance Risk Level" dataDxfId="37"/>
    <tableColumn id="3" xr3:uid="{82EAA352-B706-4F3E-8BAE-D7132B1E4AEB}" name="Interpretation" dataDxfId="36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130DE4B-B7BA-49CD-BE91-56359B8D9811}" name="ConRate" displayName="ConRate" ref="B94:C98" totalsRowShown="0" headerRowDxfId="35" dataDxfId="34">
  <autoFilter ref="B94:C98" xr:uid="{D750E84F-8793-4000-8D76-AFE3AC46FB56}"/>
  <tableColumns count="2">
    <tableColumn id="1" xr3:uid="{D4BF6228-BE2B-4DFE-A6C1-8F0D621303B2}" name="Benchmarking" dataDxfId="33"/>
    <tableColumn id="2" xr3:uid="{BCAAECEA-7B32-4F33-B88C-1F3C00F87133}" name="Typical Day Rate" dataDxfId="3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D7DD6-6788-4CF3-ABCD-A8EFAF01270B}">
  <sheetPr>
    <tabColor rgb="FF002060"/>
  </sheetPr>
  <dimension ref="B1:F40"/>
  <sheetViews>
    <sheetView showGridLines="0" showRowColHeaders="0" tabSelected="1"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C22" sqref="C22"/>
    </sheetView>
  </sheetViews>
  <sheetFormatPr defaultColWidth="8.77734375" defaultRowHeight="19.05" customHeight="1" x14ac:dyDescent="0.3"/>
  <cols>
    <col min="1" max="1" width="2.44140625" style="26" customWidth="1"/>
    <col min="2" max="2" width="25.88671875" style="26" customWidth="1"/>
    <col min="3" max="3" width="29.44140625" style="26" bestFit="1" customWidth="1"/>
    <col min="4" max="4" width="8.77734375" style="26"/>
    <col min="5" max="5" width="27.21875" style="26" bestFit="1" customWidth="1"/>
    <col min="6" max="6" width="38.21875" style="26" bestFit="1" customWidth="1"/>
    <col min="7" max="7" width="2.5546875" style="26" customWidth="1"/>
    <col min="8" max="16384" width="8.77734375" style="26"/>
  </cols>
  <sheetData>
    <row r="1" spans="2:6" ht="14.4" x14ac:dyDescent="0.3"/>
    <row r="2" spans="2:6" ht="14.4" x14ac:dyDescent="0.3"/>
    <row r="3" spans="2:6" ht="14.4" x14ac:dyDescent="0.3"/>
    <row r="4" spans="2:6" ht="14.4" x14ac:dyDescent="0.3"/>
    <row r="5" spans="2:6" ht="14.4" x14ac:dyDescent="0.3"/>
    <row r="6" spans="2:6" ht="22.05" customHeight="1" x14ac:dyDescent="0.3">
      <c r="B6" s="88" t="s">
        <v>239</v>
      </c>
      <c r="C6" s="89"/>
      <c r="D6" s="89"/>
      <c r="E6" s="89"/>
      <c r="F6" s="90"/>
    </row>
    <row r="7" spans="2:6" ht="19.05" customHeight="1" thickBot="1" x14ac:dyDescent="0.35">
      <c r="B7" s="36" t="s">
        <v>20</v>
      </c>
      <c r="C7" s="33"/>
      <c r="D7" s="37"/>
      <c r="E7" s="36" t="s">
        <v>166</v>
      </c>
      <c r="F7" s="37"/>
    </row>
    <row r="8" spans="2:6" ht="19.05" customHeight="1" x14ac:dyDescent="0.3">
      <c r="B8" s="83" t="s">
        <v>19</v>
      </c>
      <c r="C8" s="48" t="s">
        <v>42</v>
      </c>
      <c r="D8" s="37"/>
      <c r="E8" s="64" t="s">
        <v>173</v>
      </c>
      <c r="F8" s="65"/>
    </row>
    <row r="9" spans="2:6" ht="19.05" customHeight="1" thickBot="1" x14ac:dyDescent="0.35">
      <c r="B9" s="83" t="s">
        <v>18</v>
      </c>
      <c r="C9" s="50">
        <v>5</v>
      </c>
      <c r="D9" s="37"/>
      <c r="E9" s="64" t="s">
        <v>174</v>
      </c>
      <c r="F9" s="66" t="str">
        <f>C22</f>
        <v>Silver</v>
      </c>
    </row>
    <row r="10" spans="2:6" ht="19.05" customHeight="1" x14ac:dyDescent="0.3">
      <c r="B10" s="83" t="s">
        <v>147</v>
      </c>
      <c r="C10" s="50" t="str">
        <f>_xlfn.IFNA(VLOOKUP(C9,MatScore[],2,0),"")</f>
        <v>Optimised</v>
      </c>
      <c r="D10" s="37"/>
      <c r="E10" s="64" t="s">
        <v>175</v>
      </c>
      <c r="F10" s="67">
        <f>C19</f>
        <v>10</v>
      </c>
    </row>
    <row r="11" spans="2:6" ht="19.05" customHeight="1" x14ac:dyDescent="0.3">
      <c r="B11" s="83" t="s">
        <v>17</v>
      </c>
      <c r="C11" s="51" t="str">
        <f>_xlfn.IFNA(IF(C9=C9,VLOOKUP(C9,MatScore[],3,0),""),"")</f>
        <v>Low</v>
      </c>
      <c r="D11" s="37"/>
      <c r="E11" s="64" t="s">
        <v>201</v>
      </c>
      <c r="F11" s="67" t="str">
        <f>VLOOKUP(C8,FramDetails[],6,0)</f>
        <v>5–10</v>
      </c>
    </row>
    <row r="12" spans="2:6" ht="19.05" customHeight="1" thickBot="1" x14ac:dyDescent="0.35">
      <c r="B12" s="83" t="s">
        <v>16</v>
      </c>
      <c r="C12" s="50" t="s">
        <v>191</v>
      </c>
      <c r="D12" s="37"/>
      <c r="E12" s="64" t="s">
        <v>176</v>
      </c>
      <c r="F12" s="68">
        <f>C34+C38</f>
        <v>7600</v>
      </c>
    </row>
    <row r="13" spans="2:6" ht="19.05" customHeight="1" x14ac:dyDescent="0.3">
      <c r="B13" s="83" t="s">
        <v>15</v>
      </c>
      <c r="C13" s="52" t="s">
        <v>188</v>
      </c>
      <c r="D13" s="37"/>
      <c r="E13" s="37"/>
      <c r="F13" s="37"/>
    </row>
    <row r="14" spans="2:6" ht="19.05" customHeight="1" thickBot="1" x14ac:dyDescent="0.35">
      <c r="B14" s="83" t="s">
        <v>177</v>
      </c>
      <c r="C14" s="53" t="s">
        <v>146</v>
      </c>
      <c r="D14" s="37"/>
      <c r="E14" s="87" t="s">
        <v>242</v>
      </c>
      <c r="F14" s="37"/>
    </row>
    <row r="15" spans="2:6" ht="19.05" customHeight="1" x14ac:dyDescent="0.3">
      <c r="B15" s="49"/>
      <c r="C15" s="37"/>
      <c r="D15" s="37"/>
      <c r="E15" s="37"/>
      <c r="F15" s="37"/>
    </row>
    <row r="16" spans="2:6" ht="19.05" customHeight="1" thickBot="1" x14ac:dyDescent="0.35">
      <c r="B16" s="54" t="s">
        <v>165</v>
      </c>
      <c r="C16" s="37"/>
      <c r="D16" s="37"/>
      <c r="E16" s="37"/>
      <c r="F16" s="37"/>
    </row>
    <row r="17" spans="2:6" ht="19.05" customHeight="1" x14ac:dyDescent="0.3">
      <c r="B17" s="55" t="s">
        <v>23</v>
      </c>
      <c r="C17" s="69" t="str">
        <f>C8</f>
        <v>LEAN</v>
      </c>
      <c r="D17" s="37"/>
      <c r="F17" s="37"/>
    </row>
    <row r="18" spans="2:6" ht="19.05" customHeight="1" x14ac:dyDescent="0.3">
      <c r="B18" s="56" t="s">
        <v>24</v>
      </c>
      <c r="C18" s="70">
        <f>_xlfn.IFNA(VLOOKUP(C17,FramDetails[],4,0),0)</f>
        <v>10</v>
      </c>
      <c r="D18" s="37"/>
      <c r="E18" s="37"/>
      <c r="F18" s="37"/>
    </row>
    <row r="19" spans="2:6" ht="19.05" customHeight="1" x14ac:dyDescent="0.3">
      <c r="B19" s="57" t="s">
        <v>25</v>
      </c>
      <c r="C19" s="71">
        <f>ROUND(C18*(1+
  IF(C9=1,0.3,IF(C9=2,0.2,IF(C9=3,0.1,0)))+
  IF(C11="High",0.2,IF(C11="Medium",0.1,0))+
  IF(C12="Critical",0.4,IF(C12="Accelerated",0.2,0))+
  IF(C13="Multi-framework",0.25,IF(C13="Dual",0.15,0))),0)</f>
        <v>10</v>
      </c>
      <c r="D19" s="37"/>
      <c r="E19" s="37"/>
      <c r="F19" s="37"/>
    </row>
    <row r="20" spans="2:6" ht="19.05" customHeight="1" x14ac:dyDescent="0.3">
      <c r="B20" s="58" t="s">
        <v>181</v>
      </c>
      <c r="C20" s="70" t="str">
        <f>_xlfn.IFNA(VLOOKUP(C8,FramDetails[],2,0),0)</f>
        <v>6–8</v>
      </c>
      <c r="D20" s="37"/>
      <c r="E20" s="37"/>
      <c r="F20" s="37"/>
    </row>
    <row r="21" spans="2:6" ht="19.05" customHeight="1" x14ac:dyDescent="0.3">
      <c r="B21" s="57" t="s">
        <v>26</v>
      </c>
      <c r="C21" s="72">
        <f>_xlfn.IFNA(VLOOKUP(C19,TierBasePrice[[Effort Range]:[Base Price]],2),0)</f>
        <v>7600</v>
      </c>
      <c r="D21" s="37"/>
      <c r="E21" s="37"/>
      <c r="F21" s="37"/>
    </row>
    <row r="22" spans="2:6" ht="19.05" customHeight="1" thickBot="1" x14ac:dyDescent="0.35">
      <c r="B22" s="57" t="s">
        <v>29</v>
      </c>
      <c r="C22" s="73" t="str">
        <f>IF(C19&lt;=9,"Bronze",IF(C19&lt;=15,"Silver",IF(C19&lt;=25,"Gold","Platinum")))</f>
        <v>Silver</v>
      </c>
      <c r="D22" s="37"/>
      <c r="E22" s="37"/>
      <c r="F22" s="37"/>
    </row>
    <row r="23" spans="2:6" ht="19.05" customHeight="1" x14ac:dyDescent="0.3">
      <c r="B23" s="49"/>
      <c r="C23" s="37"/>
      <c r="D23" s="37"/>
      <c r="E23" s="37"/>
      <c r="F23" s="37"/>
    </row>
    <row r="24" spans="2:6" ht="19.05" customHeight="1" thickBot="1" x14ac:dyDescent="0.35">
      <c r="B24" s="54" t="s">
        <v>182</v>
      </c>
      <c r="C24" s="33"/>
      <c r="D24" s="37"/>
      <c r="E24" s="37"/>
      <c r="F24" s="37"/>
    </row>
    <row r="25" spans="2:6" ht="19.05" customHeight="1" x14ac:dyDescent="0.3">
      <c r="B25" s="59" t="s">
        <v>190</v>
      </c>
      <c r="C25" s="74">
        <f>C21</f>
        <v>7600</v>
      </c>
      <c r="D25" s="37"/>
      <c r="E25" s="37"/>
      <c r="F25" s="37"/>
    </row>
    <row r="26" spans="2:6" ht="19.05" customHeight="1" x14ac:dyDescent="0.3">
      <c r="B26" s="59" t="s">
        <v>183</v>
      </c>
      <c r="C26" s="75">
        <f>IF(C11="Low",0%,IF(C11="Medium",10%,20%))</f>
        <v>0</v>
      </c>
      <c r="D26" s="37"/>
      <c r="E26" s="37"/>
      <c r="F26" s="37"/>
    </row>
    <row r="27" spans="2:6" ht="19.05" customHeight="1" x14ac:dyDescent="0.3">
      <c r="B27" s="47" t="s">
        <v>179</v>
      </c>
      <c r="C27" s="76" t="s">
        <v>202</v>
      </c>
      <c r="D27" s="37"/>
      <c r="E27" s="37"/>
      <c r="F27" s="37"/>
    </row>
    <row r="28" spans="2:6" ht="19.05" customHeight="1" x14ac:dyDescent="0.3">
      <c r="B28" s="84" t="s">
        <v>184</v>
      </c>
      <c r="C28" s="85">
        <v>0</v>
      </c>
      <c r="D28" s="37"/>
      <c r="E28" s="37"/>
      <c r="F28" s="37"/>
    </row>
    <row r="29" spans="2:6" ht="19.05" customHeight="1" x14ac:dyDescent="0.3">
      <c r="B29" s="59" t="s">
        <v>185</v>
      </c>
      <c r="C29" s="75">
        <f>IF(AND(C8="H&amp;S",C11="High"),20%,0)</f>
        <v>0</v>
      </c>
      <c r="D29" s="37"/>
      <c r="E29" s="37"/>
      <c r="F29" s="37"/>
    </row>
    <row r="30" spans="2:6" ht="19.05" customHeight="1" x14ac:dyDescent="0.3">
      <c r="B30" s="83" t="s">
        <v>180</v>
      </c>
      <c r="C30" s="86" t="s">
        <v>189</v>
      </c>
      <c r="D30" s="37"/>
      <c r="E30" s="37"/>
      <c r="F30" s="37"/>
    </row>
    <row r="31" spans="2:6" ht="19.05" customHeight="1" x14ac:dyDescent="0.3">
      <c r="B31" s="59" t="s">
        <v>186</v>
      </c>
      <c r="C31" s="75">
        <f>IF(C30="SME",0%,IF(C30="Mid-Market",50%,100%))</f>
        <v>0</v>
      </c>
      <c r="D31" s="37"/>
      <c r="E31" s="37"/>
      <c r="F31" s="37"/>
    </row>
    <row r="32" spans="2:6" ht="19.05" customHeight="1" thickBot="1" x14ac:dyDescent="0.35">
      <c r="B32" s="47" t="s">
        <v>178</v>
      </c>
      <c r="C32" s="77" t="s">
        <v>22</v>
      </c>
      <c r="D32" s="37"/>
      <c r="E32" s="37"/>
      <c r="F32" s="37"/>
    </row>
    <row r="33" spans="2:6" ht="19.05" customHeight="1" thickBot="1" x14ac:dyDescent="0.35">
      <c r="B33" s="49"/>
      <c r="C33" s="37"/>
      <c r="D33" s="37"/>
      <c r="E33" s="37"/>
      <c r="F33" s="37"/>
    </row>
    <row r="34" spans="2:6" ht="19.05" customHeight="1" thickBot="1" x14ac:dyDescent="0.35">
      <c r="B34" s="60" t="s">
        <v>187</v>
      </c>
      <c r="C34" s="78">
        <f>C25+(C25*C26)+C28+(C25*C29)+(C25*C31)</f>
        <v>7600</v>
      </c>
      <c r="D34" s="37"/>
      <c r="E34" s="37"/>
      <c r="F34" s="37"/>
    </row>
    <row r="35" spans="2:6" ht="19.05" customHeight="1" thickBot="1" x14ac:dyDescent="0.35">
      <c r="B35" s="49"/>
      <c r="C35" s="37"/>
      <c r="D35" s="37"/>
      <c r="E35" s="37"/>
      <c r="F35" s="37"/>
    </row>
    <row r="36" spans="2:6" ht="19.05" customHeight="1" x14ac:dyDescent="0.3">
      <c r="B36" s="61" t="s">
        <v>14</v>
      </c>
      <c r="C36" s="79"/>
      <c r="D36" s="37"/>
      <c r="E36" s="37"/>
      <c r="F36" s="37"/>
    </row>
    <row r="37" spans="2:6" ht="19.05" customHeight="1" x14ac:dyDescent="0.3">
      <c r="B37" s="62" t="s">
        <v>27</v>
      </c>
      <c r="C37" s="80">
        <f>_xlfn.IFNA(VLOOKUP(C36,AddOns[],2,0),0)</f>
        <v>0</v>
      </c>
      <c r="D37" s="37"/>
      <c r="E37" s="37"/>
      <c r="F37" s="37"/>
    </row>
    <row r="38" spans="2:6" ht="19.05" customHeight="1" thickBot="1" x14ac:dyDescent="0.35">
      <c r="B38" s="63" t="s">
        <v>28</v>
      </c>
      <c r="C38" s="81">
        <f>C37</f>
        <v>0</v>
      </c>
      <c r="D38" s="37"/>
      <c r="E38" s="37"/>
      <c r="F38" s="37"/>
    </row>
    <row r="39" spans="2:6" ht="19.05" customHeight="1" thickBot="1" x14ac:dyDescent="0.35">
      <c r="B39" s="49"/>
      <c r="C39" s="37"/>
      <c r="D39" s="37"/>
      <c r="E39" s="37"/>
      <c r="F39" s="37"/>
    </row>
    <row r="40" spans="2:6" ht="19.05" customHeight="1" thickBot="1" x14ac:dyDescent="0.35">
      <c r="B40" s="60" t="s">
        <v>203</v>
      </c>
      <c r="C40" s="82">
        <f>C34+C38</f>
        <v>7600</v>
      </c>
      <c r="D40" s="37"/>
      <c r="E40" s="37"/>
      <c r="F40" s="37"/>
    </row>
  </sheetData>
  <sheetProtection sheet="1" objects="1" scenarios="1"/>
  <mergeCells count="1">
    <mergeCell ref="B6:F6"/>
  </mergeCells>
  <conditionalFormatting sqref="C10">
    <cfRule type="containsText" dxfId="21" priority="18" operator="containsText" text="Optimised">
      <formula>NOT(ISERROR(SEARCH("Optimised",C10)))</formula>
    </cfRule>
    <cfRule type="containsText" dxfId="20" priority="19" operator="containsText" text="Managed">
      <formula>NOT(ISERROR(SEARCH("Managed",C10)))</formula>
    </cfRule>
    <cfRule type="containsText" dxfId="19" priority="20" operator="containsText" text="Defined">
      <formula>NOT(ISERROR(SEARCH("Defined",C10)))</formula>
    </cfRule>
    <cfRule type="containsText" dxfId="18" priority="21" operator="containsText" text="Initial">
      <formula>NOT(ISERROR(SEARCH("Initial",C10)))</formula>
    </cfRule>
    <cfRule type="containsText" dxfId="17" priority="22" operator="containsText" text="Emerging">
      <formula>NOT(ISERROR(SEARCH("Emerging",C10)))</formula>
    </cfRule>
  </conditionalFormatting>
  <conditionalFormatting sqref="C11">
    <cfRule type="containsText" dxfId="16" priority="15" operator="containsText" text="Low">
      <formula>NOT(ISERROR(SEARCH("Low",C11)))</formula>
    </cfRule>
    <cfRule type="containsText" dxfId="15" priority="16" operator="containsText" text="Medium">
      <formula>NOT(ISERROR(SEARCH("Medium",C11)))</formula>
    </cfRule>
    <cfRule type="containsText" dxfId="14" priority="17" operator="containsText" text="High">
      <formula>NOT(ISERROR(SEARCH("High",C11)))</formula>
    </cfRule>
  </conditionalFormatting>
  <conditionalFormatting sqref="C12">
    <cfRule type="containsText" dxfId="13" priority="12" operator="containsText" text="Critical">
      <formula>NOT(ISERROR(SEARCH("Critical",C12)))</formula>
    </cfRule>
    <cfRule type="containsText" dxfId="12" priority="13" operator="containsText" text="Standard">
      <formula>NOT(ISERROR(SEARCH("Standard",C12)))</formula>
    </cfRule>
    <cfRule type="containsText" dxfId="11" priority="14" operator="containsText" text="Accelerated">
      <formula>NOT(ISERROR(SEARCH("Accelerated",C12)))</formula>
    </cfRule>
  </conditionalFormatting>
  <conditionalFormatting sqref="C13">
    <cfRule type="containsText" dxfId="10" priority="5" operator="containsText" text="Multi-framework">
      <formula>NOT(ISERROR(SEARCH("Multi-framework",C13)))</formula>
    </cfRule>
    <cfRule type="containsText" dxfId="9" priority="6" operator="containsText" text="Single">
      <formula>NOT(ISERROR(SEARCH("Single",C13)))</formula>
    </cfRule>
    <cfRule type="containsText" dxfId="8" priority="7" operator="containsText" text="Dual">
      <formula>NOT(ISERROR(SEARCH("Dual",C13)))</formula>
    </cfRule>
  </conditionalFormatting>
  <conditionalFormatting sqref="C22">
    <cfRule type="containsText" dxfId="7" priority="8" operator="containsText" text="Platinum">
      <formula>NOT(ISERROR(SEARCH("Platinum",C22)))</formula>
    </cfRule>
    <cfRule type="containsText" dxfId="6" priority="9" operator="containsText" text="Bronze">
      <formula>NOT(ISERROR(SEARCH("Bronze",C22)))</formula>
    </cfRule>
    <cfRule type="containsText" dxfId="5" priority="10" operator="containsText" text="Gold">
      <formula>NOT(ISERROR(SEARCH("Gold",C22)))</formula>
    </cfRule>
    <cfRule type="containsText" dxfId="4" priority="11" operator="containsText" text="Silver">
      <formula>NOT(ISERROR(SEARCH("Silver",C22)))</formula>
    </cfRule>
  </conditionalFormatting>
  <conditionalFormatting sqref="F9">
    <cfRule type="containsText" dxfId="3" priority="1" operator="containsText" text="Platinum">
      <formula>NOT(ISERROR(SEARCH("Platinum",F9)))</formula>
    </cfRule>
    <cfRule type="containsText" dxfId="2" priority="2" operator="containsText" text="Bronze">
      <formula>NOT(ISERROR(SEARCH("Bronze",F9)))</formula>
    </cfRule>
    <cfRule type="containsText" dxfId="1" priority="3" operator="containsText" text="Gold">
      <formula>NOT(ISERROR(SEARCH("Gold",F9)))</formula>
    </cfRule>
    <cfRule type="containsText" dxfId="0" priority="4" operator="containsText" text="Silver">
      <formula>NOT(ISERROR(SEARCH("Silver",F9)))</formula>
    </cfRule>
  </conditionalFormatting>
  <dataValidations count="6">
    <dataValidation type="list" allowBlank="1" showInputMessage="1" showErrorMessage="1" sqref="C12" xr:uid="{707F482D-FE23-4BEF-8273-99BC2CE82686}">
      <formula1>"Standard,Accelerated,Critical"</formula1>
    </dataValidation>
    <dataValidation type="list" allowBlank="1" showInputMessage="1" showErrorMessage="1" sqref="C13" xr:uid="{E74ACE3B-6499-4E7E-B25C-E49C05F8CC7A}">
      <formula1>"Single,Dual,Multi-framework"</formula1>
    </dataValidation>
    <dataValidation type="list" allowBlank="1" showInputMessage="1" showErrorMessage="1" sqref="C9" xr:uid="{705652CE-7849-46CD-AE19-0D98B1CEAE59}">
      <formula1>"1,2,3,4,5"</formula1>
    </dataValidation>
    <dataValidation type="list" allowBlank="1" showInputMessage="1" showErrorMessage="1" sqref="C14" xr:uid="{56536317-F863-4250-A888-831BACFDED58}">
      <formula1>"Diagnostic,Implementation,Training,Audit"</formula1>
    </dataValidation>
    <dataValidation type="list" allowBlank="1" showInputMessage="1" showErrorMessage="1" sqref="C27" xr:uid="{2081B9CD-D9C9-49E5-AD28-852C880EF5EC}">
      <formula1>"None,UK,International"</formula1>
    </dataValidation>
    <dataValidation type="list" allowBlank="1" showInputMessage="1" showErrorMessage="1" sqref="C30" xr:uid="{37D3879C-BB31-4AA9-88C2-C6345D02741A}">
      <formula1>"SME,Mid-Market,Enterprise"</formula1>
    </dataValidation>
  </dataValidations>
  <printOptions horizontalCentered="1"/>
  <pageMargins left="0.70866141732283472" right="0.70866141732283472" top="0.51181102362204722" bottom="0.51181102362204722" header="0.31496062992125984" footer="0.31496062992125984"/>
  <pageSetup paperSize="9" scale="64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827122-681C-40C4-94A7-61361E0C9C7C}">
          <x14:formula1>
            <xm:f>Data!$B$3:$B$12</xm:f>
          </x14:formula1>
          <xm:sqref>C8</xm:sqref>
        </x14:dataValidation>
        <x14:dataValidation type="list" allowBlank="1" showInputMessage="1" showErrorMessage="1" xr:uid="{1EF8963E-556B-48DB-A4B2-F38EAADC1E44}">
          <x14:formula1>
            <xm:f>Data!$B$22:$B$44</xm:f>
          </x14:formula1>
          <xm:sqref>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7318-151F-4F2B-8739-A7C7FE205383}">
  <sheetPr>
    <tabColor theme="0"/>
  </sheetPr>
  <dimension ref="A1"/>
  <sheetViews>
    <sheetView showGridLines="0" showRowColHeaders="0" workbookViewId="0">
      <selection activeCell="O24" sqref="O24"/>
    </sheetView>
  </sheetViews>
  <sheetFormatPr defaultRowHeight="14.4" x14ac:dyDescent="0.3"/>
  <cols>
    <col min="1" max="1" width="2.5546875" style="91" customWidth="1"/>
    <col min="2" max="16384" width="8.88671875" style="9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B0DD-74C1-4CB0-9CE3-0BD5D324C24B}">
  <sheetPr>
    <tabColor rgb="FFC00000"/>
  </sheetPr>
  <dimension ref="B2:H129"/>
  <sheetViews>
    <sheetView showGridLines="0" showRowColHeaders="0" topLeftCell="A85" workbookViewId="0">
      <selection activeCell="F6" sqref="F6"/>
    </sheetView>
  </sheetViews>
  <sheetFormatPr defaultColWidth="8.77734375" defaultRowHeight="19.05" customHeight="1" x14ac:dyDescent="0.3"/>
  <cols>
    <col min="1" max="1" width="2.5546875" style="7" customWidth="1"/>
    <col min="2" max="2" width="34.77734375" style="7" bestFit="1" customWidth="1"/>
    <col min="3" max="3" width="69.21875" style="7" bestFit="1" customWidth="1"/>
    <col min="4" max="4" width="74.21875" style="7" bestFit="1" customWidth="1"/>
    <col min="5" max="5" width="49.77734375" style="7" bestFit="1" customWidth="1"/>
    <col min="6" max="6" width="40.21875" style="7" bestFit="1" customWidth="1"/>
    <col min="7" max="7" width="23.21875" style="7" customWidth="1"/>
    <col min="8" max="8" width="69.21875" style="7" bestFit="1" customWidth="1"/>
    <col min="9" max="9" width="66.109375" style="7" bestFit="1" customWidth="1"/>
    <col min="10" max="10" width="42.77734375" style="7" bestFit="1" customWidth="1"/>
    <col min="11" max="11" width="45.5546875" style="7" bestFit="1" customWidth="1"/>
    <col min="12" max="12" width="21.6640625" style="7" bestFit="1" customWidth="1"/>
    <col min="13" max="13" width="43.109375" style="7" bestFit="1" customWidth="1"/>
    <col min="14" max="16384" width="8.77734375" style="7"/>
  </cols>
  <sheetData>
    <row r="2" spans="2:8" ht="19.05" customHeight="1" x14ac:dyDescent="0.3">
      <c r="B2" s="1" t="s">
        <v>30</v>
      </c>
      <c r="C2" s="2" t="s">
        <v>31</v>
      </c>
      <c r="D2" s="3" t="s">
        <v>32</v>
      </c>
      <c r="E2" s="8" t="s">
        <v>33</v>
      </c>
      <c r="F2" s="2" t="s">
        <v>34</v>
      </c>
      <c r="G2" s="2" t="s">
        <v>35</v>
      </c>
      <c r="H2" s="1" t="s">
        <v>36</v>
      </c>
    </row>
    <row r="3" spans="2:8" ht="19.05" customHeight="1" x14ac:dyDescent="0.3">
      <c r="B3" s="30" t="s">
        <v>21</v>
      </c>
      <c r="C3" s="31" t="s">
        <v>167</v>
      </c>
      <c r="D3" s="32" t="s">
        <v>192</v>
      </c>
      <c r="E3" s="33">
        <v>3</v>
      </c>
      <c r="F3" s="34" t="s">
        <v>193</v>
      </c>
      <c r="G3" s="31" t="s">
        <v>40</v>
      </c>
      <c r="H3" s="30" t="s">
        <v>41</v>
      </c>
    </row>
    <row r="4" spans="2:8" ht="19.05" customHeight="1" x14ac:dyDescent="0.3">
      <c r="B4" s="35" t="s">
        <v>194</v>
      </c>
      <c r="C4" s="34" t="s">
        <v>195</v>
      </c>
      <c r="D4" s="32" t="s">
        <v>196</v>
      </c>
      <c r="E4" s="32">
        <v>6</v>
      </c>
      <c r="F4" s="34" t="s">
        <v>170</v>
      </c>
      <c r="G4" s="34" t="s">
        <v>44</v>
      </c>
      <c r="H4" s="35" t="s">
        <v>197</v>
      </c>
    </row>
    <row r="5" spans="2:8" ht="19.05" customHeight="1" x14ac:dyDescent="0.3">
      <c r="B5" s="35" t="s">
        <v>198</v>
      </c>
      <c r="C5" s="45" t="s">
        <v>240</v>
      </c>
      <c r="D5" s="46" t="s">
        <v>241</v>
      </c>
      <c r="E5" s="32">
        <v>3</v>
      </c>
      <c r="F5" s="45" t="s">
        <v>193</v>
      </c>
      <c r="G5" s="34" t="s">
        <v>40</v>
      </c>
      <c r="H5" s="35" t="s">
        <v>199</v>
      </c>
    </row>
    <row r="6" spans="2:8" ht="19.05" customHeight="1" x14ac:dyDescent="0.3">
      <c r="B6" s="30" t="s">
        <v>42</v>
      </c>
      <c r="C6" s="34" t="s">
        <v>39</v>
      </c>
      <c r="D6" s="32" t="s">
        <v>200</v>
      </c>
      <c r="E6" s="33">
        <v>10</v>
      </c>
      <c r="F6" s="31" t="s">
        <v>43</v>
      </c>
      <c r="G6" s="31" t="s">
        <v>44</v>
      </c>
      <c r="H6" s="30" t="s">
        <v>45</v>
      </c>
    </row>
    <row r="7" spans="2:8" ht="19.05" customHeight="1" x14ac:dyDescent="0.3">
      <c r="B7" s="30" t="s">
        <v>46</v>
      </c>
      <c r="C7" s="31" t="s">
        <v>168</v>
      </c>
      <c r="D7" s="33" t="s">
        <v>47</v>
      </c>
      <c r="E7" s="33">
        <v>15</v>
      </c>
      <c r="F7" s="31" t="s">
        <v>48</v>
      </c>
      <c r="G7" s="31" t="s">
        <v>49</v>
      </c>
      <c r="H7" s="30" t="s">
        <v>50</v>
      </c>
    </row>
    <row r="8" spans="2:8" ht="19.05" customHeight="1" x14ac:dyDescent="0.3">
      <c r="B8" s="30" t="s">
        <v>51</v>
      </c>
      <c r="C8" s="31" t="s">
        <v>169</v>
      </c>
      <c r="D8" s="31" t="s">
        <v>52</v>
      </c>
      <c r="E8" s="33">
        <v>20</v>
      </c>
      <c r="F8" s="31" t="s">
        <v>53</v>
      </c>
      <c r="G8" s="31" t="s">
        <v>49</v>
      </c>
      <c r="H8" s="30" t="s">
        <v>54</v>
      </c>
    </row>
    <row r="9" spans="2:8" ht="19.05" customHeight="1" x14ac:dyDescent="0.3">
      <c r="B9" s="30" t="s">
        <v>55</v>
      </c>
      <c r="C9" s="31" t="s">
        <v>170</v>
      </c>
      <c r="D9" s="31" t="s">
        <v>56</v>
      </c>
      <c r="E9" s="33">
        <v>15</v>
      </c>
      <c r="F9" s="31" t="s">
        <v>57</v>
      </c>
      <c r="G9" s="31" t="s">
        <v>58</v>
      </c>
      <c r="H9" s="30" t="s">
        <v>59</v>
      </c>
    </row>
    <row r="10" spans="2:8" ht="19.05" customHeight="1" x14ac:dyDescent="0.3">
      <c r="B10" s="30" t="s">
        <v>62</v>
      </c>
      <c r="C10" s="31" t="s">
        <v>171</v>
      </c>
      <c r="D10" s="31" t="s">
        <v>63</v>
      </c>
      <c r="E10" s="33">
        <v>15</v>
      </c>
      <c r="F10" s="31" t="s">
        <v>48</v>
      </c>
      <c r="G10" s="31" t="s">
        <v>49</v>
      </c>
      <c r="H10" s="30" t="s">
        <v>64</v>
      </c>
    </row>
    <row r="11" spans="2:8" ht="19.05" customHeight="1" x14ac:dyDescent="0.3">
      <c r="B11" s="30" t="s">
        <v>67</v>
      </c>
      <c r="C11" s="31" t="s">
        <v>170</v>
      </c>
      <c r="D11" s="31" t="s">
        <v>63</v>
      </c>
      <c r="E11" s="33">
        <v>15</v>
      </c>
      <c r="F11" s="31" t="s">
        <v>57</v>
      </c>
      <c r="G11" s="31" t="s">
        <v>43</v>
      </c>
      <c r="H11" s="30" t="s">
        <v>68</v>
      </c>
    </row>
    <row r="12" spans="2:8" ht="19.05" customHeight="1" x14ac:dyDescent="0.3">
      <c r="B12" s="30" t="s">
        <v>71</v>
      </c>
      <c r="C12" s="31" t="s">
        <v>172</v>
      </c>
      <c r="D12" s="31" t="s">
        <v>72</v>
      </c>
      <c r="E12" s="33">
        <v>20</v>
      </c>
      <c r="F12" s="31" t="s">
        <v>53</v>
      </c>
      <c r="G12" s="31" t="s">
        <v>48</v>
      </c>
      <c r="H12" s="30" t="s">
        <v>73</v>
      </c>
    </row>
    <row r="13" spans="2:8" ht="19.05" customHeight="1" x14ac:dyDescent="0.3">
      <c r="B13" s="18"/>
      <c r="C13" s="9"/>
      <c r="D13" s="9"/>
      <c r="E13" s="8"/>
      <c r="F13" s="9"/>
      <c r="G13" s="9"/>
      <c r="H13" s="18"/>
    </row>
    <row r="14" spans="2:8" ht="19.05" customHeight="1" x14ac:dyDescent="0.3">
      <c r="B14" s="1" t="s">
        <v>98</v>
      </c>
      <c r="C14" s="2" t="s">
        <v>99</v>
      </c>
      <c r="D14" s="3" t="s">
        <v>17</v>
      </c>
      <c r="E14" s="11" t="s">
        <v>100</v>
      </c>
    </row>
    <row r="15" spans="2:8" ht="19.05" customHeight="1" x14ac:dyDescent="0.3">
      <c r="B15" s="16">
        <v>1</v>
      </c>
      <c r="C15" s="12" t="s">
        <v>102</v>
      </c>
      <c r="D15" s="13" t="s">
        <v>139</v>
      </c>
      <c r="E15" s="19" t="s">
        <v>161</v>
      </c>
    </row>
    <row r="16" spans="2:8" ht="19.05" customHeight="1" x14ac:dyDescent="0.3">
      <c r="B16" s="16">
        <v>2</v>
      </c>
      <c r="C16" s="12" t="s">
        <v>104</v>
      </c>
      <c r="D16" s="13" t="s">
        <v>148</v>
      </c>
      <c r="E16" s="19" t="s">
        <v>162</v>
      </c>
    </row>
    <row r="17" spans="2:5" ht="19.05" customHeight="1" x14ac:dyDescent="0.3">
      <c r="B17" s="16">
        <v>3</v>
      </c>
      <c r="C17" s="12" t="s">
        <v>106</v>
      </c>
      <c r="D17" s="13" t="s">
        <v>148</v>
      </c>
      <c r="E17" s="19" t="s">
        <v>163</v>
      </c>
    </row>
    <row r="18" spans="2:5" ht="19.05" customHeight="1" x14ac:dyDescent="0.3">
      <c r="B18" s="16">
        <v>4</v>
      </c>
      <c r="C18" s="12" t="s">
        <v>107</v>
      </c>
      <c r="D18" s="13" t="s">
        <v>137</v>
      </c>
      <c r="E18" s="19" t="s">
        <v>108</v>
      </c>
    </row>
    <row r="19" spans="2:5" ht="19.05" customHeight="1" x14ac:dyDescent="0.3">
      <c r="B19" s="17">
        <v>5</v>
      </c>
      <c r="C19" s="14" t="s">
        <v>109</v>
      </c>
      <c r="D19" s="15" t="s">
        <v>137</v>
      </c>
      <c r="E19" s="20" t="s">
        <v>164</v>
      </c>
    </row>
    <row r="21" spans="2:5" ht="19.05" customHeight="1" x14ac:dyDescent="0.3">
      <c r="B21" s="1" t="s">
        <v>2</v>
      </c>
      <c r="C21" s="2" t="s">
        <v>1</v>
      </c>
      <c r="D21" s="11" t="s">
        <v>0</v>
      </c>
    </row>
    <row r="22" spans="2:5" ht="19.05" customHeight="1" x14ac:dyDescent="0.3">
      <c r="B22" s="38" t="s">
        <v>204</v>
      </c>
      <c r="C22" s="10">
        <v>6840</v>
      </c>
      <c r="D22" s="21" t="s">
        <v>236</v>
      </c>
    </row>
    <row r="23" spans="2:5" ht="19.05" customHeight="1" x14ac:dyDescent="0.3">
      <c r="B23" s="39" t="s">
        <v>205</v>
      </c>
      <c r="C23" s="10">
        <v>3040</v>
      </c>
      <c r="D23" s="21" t="s">
        <v>37</v>
      </c>
    </row>
    <row r="24" spans="2:5" ht="19.05" customHeight="1" x14ac:dyDescent="0.3">
      <c r="B24" s="39" t="s">
        <v>206</v>
      </c>
      <c r="C24" s="10">
        <v>3040</v>
      </c>
      <c r="D24" s="21" t="s">
        <v>38</v>
      </c>
    </row>
    <row r="25" spans="2:5" ht="19.05" customHeight="1" x14ac:dyDescent="0.3">
      <c r="B25" s="38" t="s">
        <v>207</v>
      </c>
      <c r="C25" s="10">
        <v>8360</v>
      </c>
      <c r="D25" s="21" t="s">
        <v>237</v>
      </c>
    </row>
    <row r="26" spans="2:5" ht="19.05" customHeight="1" x14ac:dyDescent="0.3">
      <c r="B26" s="40" t="s">
        <v>208</v>
      </c>
      <c r="C26" s="42">
        <v>3040</v>
      </c>
      <c r="D26" s="43" t="s">
        <v>37</v>
      </c>
    </row>
    <row r="27" spans="2:5" ht="19.05" customHeight="1" x14ac:dyDescent="0.3">
      <c r="B27" s="40" t="s">
        <v>209</v>
      </c>
      <c r="C27" s="42">
        <v>3040</v>
      </c>
      <c r="D27" s="43" t="s">
        <v>38</v>
      </c>
    </row>
    <row r="28" spans="2:5" ht="19.05" customHeight="1" x14ac:dyDescent="0.3">
      <c r="B28" s="40" t="s">
        <v>210</v>
      </c>
      <c r="C28" s="42">
        <v>3040</v>
      </c>
      <c r="D28" s="43" t="s">
        <v>226</v>
      </c>
    </row>
    <row r="29" spans="2:5" ht="19.05" customHeight="1" x14ac:dyDescent="0.3">
      <c r="B29" s="40" t="s">
        <v>211</v>
      </c>
      <c r="C29" s="42">
        <v>6080</v>
      </c>
      <c r="D29" s="43" t="s">
        <v>227</v>
      </c>
    </row>
    <row r="30" spans="2:5" ht="19.05" customHeight="1" x14ac:dyDescent="0.3">
      <c r="B30" s="40" t="s">
        <v>212</v>
      </c>
      <c r="C30" s="42">
        <v>3040</v>
      </c>
      <c r="D30" s="43" t="s">
        <v>228</v>
      </c>
    </row>
    <row r="31" spans="2:5" ht="19.05" customHeight="1" x14ac:dyDescent="0.3">
      <c r="B31" s="40" t="s">
        <v>213</v>
      </c>
      <c r="C31" s="42">
        <v>6080</v>
      </c>
      <c r="D31" s="43" t="s">
        <v>227</v>
      </c>
    </row>
    <row r="32" spans="2:5" ht="19.05" customHeight="1" x14ac:dyDescent="0.3">
      <c r="B32" s="40" t="s">
        <v>214</v>
      </c>
      <c r="C32" s="42">
        <v>3040</v>
      </c>
      <c r="D32" s="43" t="s">
        <v>229</v>
      </c>
    </row>
    <row r="33" spans="2:6" ht="19.05" customHeight="1" x14ac:dyDescent="0.3">
      <c r="B33" s="40" t="s">
        <v>215</v>
      </c>
      <c r="C33" s="42">
        <v>6080</v>
      </c>
      <c r="D33" s="43" t="s">
        <v>227</v>
      </c>
    </row>
    <row r="34" spans="2:6" ht="19.05" customHeight="1" x14ac:dyDescent="0.3">
      <c r="B34" s="40" t="s">
        <v>216</v>
      </c>
      <c r="C34" s="42">
        <v>3040</v>
      </c>
      <c r="D34" s="43" t="s">
        <v>230</v>
      </c>
    </row>
    <row r="35" spans="2:6" ht="19.05" customHeight="1" x14ac:dyDescent="0.3">
      <c r="B35" s="40" t="s">
        <v>217</v>
      </c>
      <c r="C35" s="42">
        <v>3040</v>
      </c>
      <c r="D35" s="43" t="s">
        <v>231</v>
      </c>
    </row>
    <row r="36" spans="2:6" ht="19.05" customHeight="1" x14ac:dyDescent="0.3">
      <c r="B36" s="40" t="s">
        <v>218</v>
      </c>
      <c r="C36" s="42">
        <v>3040</v>
      </c>
      <c r="D36" s="43" t="s">
        <v>232</v>
      </c>
    </row>
    <row r="37" spans="2:6" ht="19.05" customHeight="1" x14ac:dyDescent="0.3">
      <c r="B37" s="40" t="s">
        <v>219</v>
      </c>
      <c r="C37" s="42">
        <v>6080</v>
      </c>
      <c r="D37" s="43" t="s">
        <v>227</v>
      </c>
    </row>
    <row r="38" spans="2:6" ht="19.05" customHeight="1" x14ac:dyDescent="0.3">
      <c r="B38" s="40" t="s">
        <v>220</v>
      </c>
      <c r="C38" s="42">
        <v>3040</v>
      </c>
      <c r="D38" s="43" t="s">
        <v>230</v>
      </c>
    </row>
    <row r="39" spans="2:6" ht="19.05" customHeight="1" x14ac:dyDescent="0.3">
      <c r="B39" s="40" t="s">
        <v>221</v>
      </c>
      <c r="C39" s="42">
        <v>3040</v>
      </c>
      <c r="D39" s="43" t="s">
        <v>231</v>
      </c>
    </row>
    <row r="40" spans="2:6" ht="19.05" customHeight="1" x14ac:dyDescent="0.3">
      <c r="B40" s="40" t="s">
        <v>222</v>
      </c>
      <c r="C40" s="42">
        <v>3040</v>
      </c>
      <c r="D40" s="43" t="s">
        <v>233</v>
      </c>
    </row>
    <row r="41" spans="2:6" ht="19.05" customHeight="1" x14ac:dyDescent="0.3">
      <c r="B41" s="40" t="s">
        <v>223</v>
      </c>
      <c r="C41" s="42">
        <v>6080</v>
      </c>
      <c r="D41" s="43" t="s">
        <v>227</v>
      </c>
    </row>
    <row r="42" spans="2:6" ht="19.05" customHeight="1" x14ac:dyDescent="0.3">
      <c r="B42" s="40" t="s">
        <v>224</v>
      </c>
      <c r="C42" s="42">
        <v>3040</v>
      </c>
      <c r="D42" s="43" t="s">
        <v>234</v>
      </c>
    </row>
    <row r="43" spans="2:6" ht="19.05" customHeight="1" x14ac:dyDescent="0.3">
      <c r="B43" s="40" t="s">
        <v>225</v>
      </c>
      <c r="C43" s="42">
        <v>6080</v>
      </c>
      <c r="D43" s="43" t="s">
        <v>227</v>
      </c>
    </row>
    <row r="44" spans="2:6" ht="19.05" customHeight="1" x14ac:dyDescent="0.3">
      <c r="B44" s="41" t="s">
        <v>238</v>
      </c>
      <c r="C44" s="42">
        <v>9120</v>
      </c>
      <c r="D44" s="43" t="s">
        <v>235</v>
      </c>
    </row>
    <row r="45" spans="2:6" ht="19.05" customHeight="1" x14ac:dyDescent="0.3">
      <c r="B45" s="44"/>
      <c r="C45" s="42"/>
      <c r="D45" s="43"/>
    </row>
    <row r="46" spans="2:6" ht="19.05" customHeight="1" x14ac:dyDescent="0.3">
      <c r="B46" s="5" t="s">
        <v>13</v>
      </c>
      <c r="C46" s="2" t="s">
        <v>78</v>
      </c>
      <c r="D46" s="2" t="s">
        <v>79</v>
      </c>
      <c r="E46" s="2" t="s">
        <v>12</v>
      </c>
      <c r="F46" s="5" t="s">
        <v>80</v>
      </c>
    </row>
    <row r="47" spans="2:6" ht="19.05" customHeight="1" x14ac:dyDescent="0.3">
      <c r="B47" s="18" t="s">
        <v>11</v>
      </c>
      <c r="C47" s="9" t="s">
        <v>83</v>
      </c>
      <c r="D47" s="9" t="s">
        <v>84</v>
      </c>
      <c r="E47" s="9" t="s">
        <v>85</v>
      </c>
      <c r="F47" s="18" t="s">
        <v>86</v>
      </c>
    </row>
    <row r="48" spans="2:6" ht="19.05" customHeight="1" x14ac:dyDescent="0.3">
      <c r="B48" s="18" t="s">
        <v>8</v>
      </c>
      <c r="C48" s="9" t="s">
        <v>87</v>
      </c>
      <c r="D48" s="9" t="s">
        <v>10</v>
      </c>
      <c r="E48" s="9" t="s">
        <v>9</v>
      </c>
      <c r="F48" s="18" t="s">
        <v>88</v>
      </c>
    </row>
    <row r="49" spans="2:6" ht="19.05" customHeight="1" x14ac:dyDescent="0.3">
      <c r="B49" s="18" t="s">
        <v>5</v>
      </c>
      <c r="C49" s="9" t="s">
        <v>89</v>
      </c>
      <c r="D49" s="9" t="s">
        <v>7</v>
      </c>
      <c r="E49" s="9" t="s">
        <v>6</v>
      </c>
      <c r="F49" s="18" t="s">
        <v>90</v>
      </c>
    </row>
    <row r="50" spans="2:6" ht="19.05" customHeight="1" x14ac:dyDescent="0.3">
      <c r="B50" s="18" t="s">
        <v>91</v>
      </c>
      <c r="C50" s="9" t="s">
        <v>92</v>
      </c>
      <c r="D50" s="9" t="s">
        <v>4</v>
      </c>
      <c r="E50" s="9" t="s">
        <v>3</v>
      </c>
      <c r="F50" s="18" t="s">
        <v>93</v>
      </c>
    </row>
    <row r="52" spans="2:6" ht="19.05" customHeight="1" x14ac:dyDescent="0.3">
      <c r="B52" s="7" t="s">
        <v>29</v>
      </c>
      <c r="C52" s="8" t="s">
        <v>133</v>
      </c>
      <c r="D52" s="8" t="s">
        <v>134</v>
      </c>
      <c r="E52" s="7" t="s">
        <v>80</v>
      </c>
    </row>
    <row r="53" spans="2:6" ht="19.05" customHeight="1" x14ac:dyDescent="0.3">
      <c r="B53" s="7" t="s">
        <v>11</v>
      </c>
      <c r="C53" s="8">
        <v>1</v>
      </c>
      <c r="D53" s="10">
        <f>760*TierBasePrice[[#This Row],[Effort Range]]</f>
        <v>760</v>
      </c>
      <c r="E53" s="7" t="s">
        <v>86</v>
      </c>
    </row>
    <row r="54" spans="2:6" ht="19.05" customHeight="1" x14ac:dyDescent="0.3">
      <c r="B54" s="7" t="s">
        <v>11</v>
      </c>
      <c r="C54" s="8">
        <v>2</v>
      </c>
      <c r="D54" s="10">
        <f>760*TierBasePrice[[#This Row],[Effort Range]]</f>
        <v>1520</v>
      </c>
      <c r="E54" s="7" t="s">
        <v>86</v>
      </c>
    </row>
    <row r="55" spans="2:6" ht="19.05" customHeight="1" x14ac:dyDescent="0.3">
      <c r="B55" s="7" t="s">
        <v>11</v>
      </c>
      <c r="C55" s="8">
        <v>3</v>
      </c>
      <c r="D55" s="10">
        <f>760*TierBasePrice[[#This Row],[Effort Range]]</f>
        <v>2280</v>
      </c>
      <c r="E55" s="7" t="s">
        <v>86</v>
      </c>
    </row>
    <row r="56" spans="2:6" ht="19.05" customHeight="1" x14ac:dyDescent="0.3">
      <c r="B56" s="7" t="s">
        <v>11</v>
      </c>
      <c r="C56" s="8">
        <v>4</v>
      </c>
      <c r="D56" s="10">
        <f>760*TierBasePrice[[#This Row],[Effort Range]]</f>
        <v>3040</v>
      </c>
      <c r="E56" s="7" t="s">
        <v>86</v>
      </c>
    </row>
    <row r="57" spans="2:6" ht="19.05" customHeight="1" x14ac:dyDescent="0.3">
      <c r="B57" s="7" t="s">
        <v>11</v>
      </c>
      <c r="C57" s="8">
        <v>5</v>
      </c>
      <c r="D57" s="10">
        <f>760*TierBasePrice[[#This Row],[Effort Range]]</f>
        <v>3800</v>
      </c>
      <c r="E57" s="7" t="s">
        <v>86</v>
      </c>
    </row>
    <row r="58" spans="2:6" ht="19.05" customHeight="1" x14ac:dyDescent="0.3">
      <c r="B58" s="7" t="s">
        <v>11</v>
      </c>
      <c r="C58" s="8">
        <v>6</v>
      </c>
      <c r="D58" s="10">
        <f>760*TierBasePrice[[#This Row],[Effort Range]]</f>
        <v>4560</v>
      </c>
      <c r="E58" s="7" t="s">
        <v>86</v>
      </c>
    </row>
    <row r="59" spans="2:6" ht="19.05" customHeight="1" x14ac:dyDescent="0.3">
      <c r="B59" s="7" t="s">
        <v>11</v>
      </c>
      <c r="C59" s="8">
        <v>7</v>
      </c>
      <c r="D59" s="10">
        <f>760*TierBasePrice[[#This Row],[Effort Range]]</f>
        <v>5320</v>
      </c>
      <c r="E59" s="7" t="s">
        <v>86</v>
      </c>
    </row>
    <row r="60" spans="2:6" ht="19.05" customHeight="1" x14ac:dyDescent="0.3">
      <c r="B60" s="7" t="s">
        <v>11</v>
      </c>
      <c r="C60" s="8">
        <v>8</v>
      </c>
      <c r="D60" s="10">
        <f>760*TierBasePrice[[#This Row],[Effort Range]]</f>
        <v>6080</v>
      </c>
      <c r="E60" s="7" t="s">
        <v>86</v>
      </c>
    </row>
    <row r="61" spans="2:6" ht="19.05" customHeight="1" x14ac:dyDescent="0.3">
      <c r="B61" s="7" t="s">
        <v>11</v>
      </c>
      <c r="C61" s="8">
        <v>9</v>
      </c>
      <c r="D61" s="10">
        <f>760*TierBasePrice[[#This Row],[Effort Range]]</f>
        <v>6840</v>
      </c>
      <c r="E61" s="7" t="s">
        <v>86</v>
      </c>
    </row>
    <row r="62" spans="2:6" ht="19.05" customHeight="1" x14ac:dyDescent="0.3">
      <c r="B62" s="7" t="s">
        <v>8</v>
      </c>
      <c r="C62" s="8">
        <v>10</v>
      </c>
      <c r="D62" s="10">
        <f>760*TierBasePrice[[#This Row],[Effort Range]]</f>
        <v>7600</v>
      </c>
      <c r="E62" s="7" t="s">
        <v>88</v>
      </c>
    </row>
    <row r="63" spans="2:6" ht="19.05" customHeight="1" x14ac:dyDescent="0.3">
      <c r="B63" s="7" t="s">
        <v>8</v>
      </c>
      <c r="C63" s="8">
        <v>11</v>
      </c>
      <c r="D63" s="10">
        <f>760*TierBasePrice[[#This Row],[Effort Range]]</f>
        <v>8360</v>
      </c>
      <c r="E63" s="7" t="s">
        <v>88</v>
      </c>
    </row>
    <row r="64" spans="2:6" ht="19.05" customHeight="1" x14ac:dyDescent="0.3">
      <c r="B64" s="7" t="s">
        <v>8</v>
      </c>
      <c r="C64" s="8">
        <v>12</v>
      </c>
      <c r="D64" s="10">
        <f>760*TierBasePrice[[#This Row],[Effort Range]]</f>
        <v>9120</v>
      </c>
      <c r="E64" s="7" t="s">
        <v>88</v>
      </c>
    </row>
    <row r="65" spans="2:6" ht="19.05" customHeight="1" x14ac:dyDescent="0.3">
      <c r="B65" s="7" t="s">
        <v>8</v>
      </c>
      <c r="C65" s="8">
        <v>13</v>
      </c>
      <c r="D65" s="10">
        <f>760*TierBasePrice[[#This Row],[Effort Range]]</f>
        <v>9880</v>
      </c>
      <c r="E65" s="7" t="s">
        <v>88</v>
      </c>
      <c r="F65" s="6"/>
    </row>
    <row r="66" spans="2:6" ht="19.05" customHeight="1" x14ac:dyDescent="0.3">
      <c r="B66" s="7" t="s">
        <v>8</v>
      </c>
      <c r="C66" s="8">
        <v>14</v>
      </c>
      <c r="D66" s="10">
        <f>760*TierBasePrice[[#This Row],[Effort Range]]</f>
        <v>10640</v>
      </c>
      <c r="E66" s="7" t="s">
        <v>88</v>
      </c>
      <c r="F66" s="23"/>
    </row>
    <row r="67" spans="2:6" ht="19.05" customHeight="1" x14ac:dyDescent="0.3">
      <c r="B67" s="7" t="s">
        <v>8</v>
      </c>
      <c r="C67" s="8">
        <v>15</v>
      </c>
      <c r="D67" s="10">
        <f>760*TierBasePrice[[#This Row],[Effort Range]]</f>
        <v>11400</v>
      </c>
      <c r="E67" s="7" t="s">
        <v>90</v>
      </c>
      <c r="F67" s="23"/>
    </row>
    <row r="68" spans="2:6" ht="19.05" customHeight="1" x14ac:dyDescent="0.3">
      <c r="B68" s="7" t="s">
        <v>5</v>
      </c>
      <c r="C68" s="8">
        <v>16</v>
      </c>
      <c r="D68" s="10">
        <f>760*TierBasePrice[[#This Row],[Effort Range]]</f>
        <v>12160</v>
      </c>
      <c r="E68" s="7" t="s">
        <v>90</v>
      </c>
      <c r="F68" s="23"/>
    </row>
    <row r="69" spans="2:6" ht="19.05" customHeight="1" x14ac:dyDescent="0.3">
      <c r="B69" s="7" t="s">
        <v>5</v>
      </c>
      <c r="C69" s="8">
        <v>17</v>
      </c>
      <c r="D69" s="10">
        <f>760*TierBasePrice[[#This Row],[Effort Range]]</f>
        <v>12920</v>
      </c>
      <c r="E69" s="7" t="s">
        <v>90</v>
      </c>
    </row>
    <row r="70" spans="2:6" ht="19.05" customHeight="1" x14ac:dyDescent="0.3">
      <c r="B70" s="7" t="s">
        <v>5</v>
      </c>
      <c r="C70" s="8">
        <v>18</v>
      </c>
      <c r="D70" s="10">
        <f>760*TierBasePrice[[#This Row],[Effort Range]]</f>
        <v>13680</v>
      </c>
      <c r="E70" s="7" t="s">
        <v>90</v>
      </c>
    </row>
    <row r="71" spans="2:6" ht="19.05" customHeight="1" x14ac:dyDescent="0.3">
      <c r="B71" s="7" t="s">
        <v>5</v>
      </c>
      <c r="C71" s="8">
        <v>19</v>
      </c>
      <c r="D71" s="10">
        <f>760*TierBasePrice[[#This Row],[Effort Range]]</f>
        <v>14440</v>
      </c>
      <c r="E71" s="7" t="s">
        <v>90</v>
      </c>
    </row>
    <row r="72" spans="2:6" ht="19.05" customHeight="1" x14ac:dyDescent="0.3">
      <c r="B72" s="7" t="s">
        <v>5</v>
      </c>
      <c r="C72" s="8">
        <v>20</v>
      </c>
      <c r="D72" s="10">
        <f>760*TierBasePrice[[#This Row],[Effort Range]]</f>
        <v>15200</v>
      </c>
      <c r="E72" s="7" t="s">
        <v>90</v>
      </c>
    </row>
    <row r="73" spans="2:6" ht="19.05" customHeight="1" x14ac:dyDescent="0.3">
      <c r="B73" s="7" t="s">
        <v>5</v>
      </c>
      <c r="C73" s="8">
        <v>21</v>
      </c>
      <c r="D73" s="10">
        <f>760*TierBasePrice[[#This Row],[Effort Range]]</f>
        <v>15960</v>
      </c>
      <c r="E73" s="7" t="s">
        <v>90</v>
      </c>
    </row>
    <row r="74" spans="2:6" ht="19.05" customHeight="1" x14ac:dyDescent="0.3">
      <c r="B74" s="7" t="s">
        <v>5</v>
      </c>
      <c r="C74" s="8">
        <v>22</v>
      </c>
      <c r="D74" s="10">
        <f>760*TierBasePrice[[#This Row],[Effort Range]]</f>
        <v>16720</v>
      </c>
      <c r="E74" s="7" t="s">
        <v>90</v>
      </c>
    </row>
    <row r="75" spans="2:6" ht="19.05" customHeight="1" x14ac:dyDescent="0.3">
      <c r="B75" s="7" t="s">
        <v>5</v>
      </c>
      <c r="C75" s="8">
        <v>23</v>
      </c>
      <c r="D75" s="10">
        <f>760*TierBasePrice[[#This Row],[Effort Range]]</f>
        <v>17480</v>
      </c>
      <c r="E75" s="7" t="s">
        <v>90</v>
      </c>
    </row>
    <row r="76" spans="2:6" ht="19.05" customHeight="1" x14ac:dyDescent="0.3">
      <c r="B76" s="7" t="s">
        <v>5</v>
      </c>
      <c r="C76" s="8">
        <v>24</v>
      </c>
      <c r="D76" s="10">
        <f>760*TierBasePrice[[#This Row],[Effort Range]]</f>
        <v>18240</v>
      </c>
      <c r="E76" s="7" t="s">
        <v>90</v>
      </c>
    </row>
    <row r="77" spans="2:6" ht="19.05" customHeight="1" x14ac:dyDescent="0.3">
      <c r="B77" s="7" t="s">
        <v>5</v>
      </c>
      <c r="C77" s="8">
        <v>25</v>
      </c>
      <c r="D77" s="10">
        <f>760*TierBasePrice[[#This Row],[Effort Range]]</f>
        <v>19000</v>
      </c>
      <c r="E77" s="7" t="s">
        <v>90</v>
      </c>
    </row>
    <row r="78" spans="2:6" ht="19.05" customHeight="1" x14ac:dyDescent="0.3">
      <c r="B78" s="7" t="s">
        <v>91</v>
      </c>
      <c r="C78" s="8">
        <v>26</v>
      </c>
      <c r="D78" s="10">
        <f>760*TierBasePrice[[#This Row],[Effort Range]]</f>
        <v>19760</v>
      </c>
      <c r="E78" s="7" t="s">
        <v>93</v>
      </c>
    </row>
    <row r="79" spans="2:6" ht="19.05" customHeight="1" x14ac:dyDescent="0.3">
      <c r="B79" s="7" t="s">
        <v>91</v>
      </c>
      <c r="C79" s="8">
        <v>27</v>
      </c>
      <c r="D79" s="10">
        <f>760*TierBasePrice[[#This Row],[Effort Range]]</f>
        <v>20520</v>
      </c>
      <c r="E79" s="7" t="s">
        <v>93</v>
      </c>
    </row>
    <row r="80" spans="2:6" ht="19.05" customHeight="1" x14ac:dyDescent="0.3">
      <c r="B80" s="7" t="s">
        <v>91</v>
      </c>
      <c r="C80" s="8">
        <v>28</v>
      </c>
      <c r="D80" s="10">
        <f>760*TierBasePrice[[#This Row],[Effort Range]]</f>
        <v>21280</v>
      </c>
      <c r="E80" s="7" t="s">
        <v>93</v>
      </c>
    </row>
    <row r="81" spans="2:5" ht="19.05" customHeight="1" x14ac:dyDescent="0.3">
      <c r="B81" s="7" t="s">
        <v>91</v>
      </c>
      <c r="C81" s="8">
        <v>29</v>
      </c>
      <c r="D81" s="10">
        <f>760*TierBasePrice[[#This Row],[Effort Range]]</f>
        <v>22040</v>
      </c>
      <c r="E81" s="7" t="s">
        <v>93</v>
      </c>
    </row>
    <row r="82" spans="2:5" ht="19.05" customHeight="1" x14ac:dyDescent="0.3">
      <c r="B82" s="7" t="s">
        <v>91</v>
      </c>
      <c r="C82" s="8">
        <v>30</v>
      </c>
      <c r="D82" s="10">
        <f>760*TierBasePrice[[#This Row],[Effort Range]]</f>
        <v>22800</v>
      </c>
      <c r="E82" s="7" t="s">
        <v>93</v>
      </c>
    </row>
    <row r="83" spans="2:5" ht="19.05" customHeight="1" x14ac:dyDescent="0.3">
      <c r="B83" s="7" t="s">
        <v>91</v>
      </c>
      <c r="C83" s="8">
        <v>31</v>
      </c>
      <c r="D83" s="10">
        <f>760*TierBasePrice[[#This Row],[Effort Range]]</f>
        <v>23560</v>
      </c>
      <c r="E83" s="7" t="s">
        <v>93</v>
      </c>
    </row>
    <row r="84" spans="2:5" ht="19.05" customHeight="1" x14ac:dyDescent="0.3">
      <c r="B84" s="7" t="s">
        <v>91</v>
      </c>
      <c r="C84" s="8">
        <v>32</v>
      </c>
      <c r="D84" s="10">
        <f>760*TierBasePrice[[#This Row],[Effort Range]]</f>
        <v>24320</v>
      </c>
      <c r="E84" s="7" t="s">
        <v>93</v>
      </c>
    </row>
    <row r="85" spans="2:5" ht="19.05" customHeight="1" x14ac:dyDescent="0.3">
      <c r="B85" s="7" t="s">
        <v>91</v>
      </c>
      <c r="C85" s="8">
        <v>33</v>
      </c>
      <c r="D85" s="10">
        <f>760*TierBasePrice[[#This Row],[Effort Range]]</f>
        <v>25080</v>
      </c>
      <c r="E85" s="7" t="s">
        <v>93</v>
      </c>
    </row>
    <row r="86" spans="2:5" ht="19.05" customHeight="1" x14ac:dyDescent="0.3">
      <c r="B86" s="7" t="s">
        <v>91</v>
      </c>
      <c r="C86" s="8">
        <v>34</v>
      </c>
      <c r="D86" s="10">
        <f>760*TierBasePrice[[#This Row],[Effort Range]]</f>
        <v>25840</v>
      </c>
      <c r="E86" s="7" t="s">
        <v>93</v>
      </c>
    </row>
    <row r="87" spans="2:5" ht="19.05" customHeight="1" x14ac:dyDescent="0.3">
      <c r="B87" s="7" t="s">
        <v>91</v>
      </c>
      <c r="C87" s="8">
        <v>35</v>
      </c>
      <c r="D87" s="10">
        <f>760*TierBasePrice[[#This Row],[Effort Range]]</f>
        <v>26600</v>
      </c>
      <c r="E87" s="7" t="s">
        <v>93</v>
      </c>
    </row>
    <row r="88" spans="2:5" ht="19.05" customHeight="1" x14ac:dyDescent="0.3">
      <c r="B88" s="7" t="s">
        <v>91</v>
      </c>
      <c r="C88" s="8">
        <v>36</v>
      </c>
      <c r="D88" s="10">
        <f>760*TierBasePrice[[#This Row],[Effort Range]]</f>
        <v>27360</v>
      </c>
      <c r="E88" s="7" t="s">
        <v>93</v>
      </c>
    </row>
    <row r="89" spans="2:5" ht="19.05" customHeight="1" x14ac:dyDescent="0.3">
      <c r="B89" s="7" t="s">
        <v>91</v>
      </c>
      <c r="C89" s="8">
        <v>37</v>
      </c>
      <c r="D89" s="10">
        <f>760*TierBasePrice[[#This Row],[Effort Range]]</f>
        <v>28120</v>
      </c>
      <c r="E89" s="7" t="s">
        <v>93</v>
      </c>
    </row>
    <row r="90" spans="2:5" ht="19.05" customHeight="1" x14ac:dyDescent="0.3">
      <c r="B90" s="7" t="s">
        <v>91</v>
      </c>
      <c r="C90" s="8">
        <v>38</v>
      </c>
      <c r="D90" s="10">
        <f>760*TierBasePrice[[#This Row],[Effort Range]]</f>
        <v>28880</v>
      </c>
      <c r="E90" s="7" t="s">
        <v>93</v>
      </c>
    </row>
    <row r="91" spans="2:5" ht="19.05" customHeight="1" x14ac:dyDescent="0.3">
      <c r="B91" s="7" t="s">
        <v>91</v>
      </c>
      <c r="C91" s="8">
        <v>39</v>
      </c>
      <c r="D91" s="10">
        <f>760*TierBasePrice[[#This Row],[Effort Range]]</f>
        <v>29640</v>
      </c>
      <c r="E91" s="7" t="s">
        <v>93</v>
      </c>
    </row>
    <row r="92" spans="2:5" ht="19.05" customHeight="1" x14ac:dyDescent="0.3">
      <c r="B92" s="7" t="s">
        <v>91</v>
      </c>
      <c r="C92" s="8">
        <v>40</v>
      </c>
      <c r="D92" s="10">
        <f>760*TierBasePrice[[#This Row],[Effort Range]]</f>
        <v>30400</v>
      </c>
      <c r="E92" s="7" t="s">
        <v>93</v>
      </c>
    </row>
    <row r="94" spans="2:5" ht="19.05" customHeight="1" x14ac:dyDescent="0.3">
      <c r="B94" s="7" t="s">
        <v>116</v>
      </c>
      <c r="C94" s="8" t="s">
        <v>117</v>
      </c>
    </row>
    <row r="95" spans="2:5" ht="14.4" x14ac:dyDescent="0.3">
      <c r="B95" s="7" t="s">
        <v>122</v>
      </c>
      <c r="C95" s="24">
        <v>300</v>
      </c>
    </row>
    <row r="96" spans="2:5" ht="19.05" customHeight="1" x14ac:dyDescent="0.3">
      <c r="B96" s="7" t="s">
        <v>127</v>
      </c>
      <c r="C96" s="24">
        <v>500</v>
      </c>
    </row>
    <row r="97" spans="2:4" ht="19.05" customHeight="1" x14ac:dyDescent="0.3">
      <c r="B97" s="7" t="s">
        <v>22</v>
      </c>
      <c r="C97" s="29">
        <v>760</v>
      </c>
    </row>
    <row r="98" spans="2:4" ht="19.05" customHeight="1" x14ac:dyDescent="0.3">
      <c r="B98" s="7" t="s">
        <v>132</v>
      </c>
      <c r="C98" s="24">
        <v>1000</v>
      </c>
    </row>
    <row r="100" spans="2:4" ht="19.05" customHeight="1" x14ac:dyDescent="0.3">
      <c r="B100" s="4" t="s">
        <v>60</v>
      </c>
      <c r="C100" s="4" t="s">
        <v>61</v>
      </c>
    </row>
    <row r="101" spans="2:4" ht="19.05" customHeight="1" x14ac:dyDescent="0.3">
      <c r="B101" s="18" t="s">
        <v>65</v>
      </c>
      <c r="C101" s="18" t="s">
        <v>66</v>
      </c>
    </row>
    <row r="102" spans="2:4" ht="19.05" customHeight="1" x14ac:dyDescent="0.3">
      <c r="B102" s="18" t="s">
        <v>69</v>
      </c>
      <c r="C102" s="18" t="s">
        <v>70</v>
      </c>
    </row>
    <row r="103" spans="2:4" ht="19.05" customHeight="1" x14ac:dyDescent="0.3">
      <c r="B103" s="18" t="s">
        <v>74</v>
      </c>
      <c r="C103" s="18" t="s">
        <v>75</v>
      </c>
    </row>
    <row r="104" spans="2:4" ht="19.05" customHeight="1" x14ac:dyDescent="0.3">
      <c r="B104" s="18" t="s">
        <v>76</v>
      </c>
      <c r="C104" s="18" t="s">
        <v>77</v>
      </c>
    </row>
    <row r="105" spans="2:4" ht="19.05" customHeight="1" x14ac:dyDescent="0.3">
      <c r="B105" s="18" t="s">
        <v>81</v>
      </c>
      <c r="C105" s="18" t="s">
        <v>82</v>
      </c>
    </row>
    <row r="107" spans="2:4" ht="19.05" customHeight="1" x14ac:dyDescent="0.3">
      <c r="B107" s="7" t="s">
        <v>135</v>
      </c>
    </row>
    <row r="108" spans="2:4" ht="28.8" x14ac:dyDescent="0.3">
      <c r="B108" s="25" t="s">
        <v>15</v>
      </c>
      <c r="C108" s="25" t="s">
        <v>136</v>
      </c>
      <c r="D108" s="27" t="s">
        <v>141</v>
      </c>
    </row>
    <row r="109" spans="2:4" ht="19.05" customHeight="1" x14ac:dyDescent="0.3">
      <c r="B109" s="7" t="s">
        <v>137</v>
      </c>
      <c r="C109" s="28">
        <v>1</v>
      </c>
      <c r="D109" s="26" t="s">
        <v>142</v>
      </c>
    </row>
    <row r="110" spans="2:4" ht="19.05" customHeight="1" x14ac:dyDescent="0.3">
      <c r="B110" s="7" t="s">
        <v>138</v>
      </c>
      <c r="C110" s="28">
        <v>0.85</v>
      </c>
      <c r="D110" s="26" t="s">
        <v>143</v>
      </c>
    </row>
    <row r="111" spans="2:4" ht="19.05" customHeight="1" x14ac:dyDescent="0.3">
      <c r="B111" s="7" t="s">
        <v>139</v>
      </c>
      <c r="C111" s="28">
        <v>0.7</v>
      </c>
      <c r="D111" s="26" t="s">
        <v>144</v>
      </c>
    </row>
    <row r="112" spans="2:4" ht="19.05" customHeight="1" x14ac:dyDescent="0.3">
      <c r="B112" s="7" t="s">
        <v>140</v>
      </c>
      <c r="C112" s="28">
        <v>0.5</v>
      </c>
      <c r="D112" s="26" t="s">
        <v>145</v>
      </c>
    </row>
    <row r="114" spans="2:5" ht="19.05" customHeight="1" x14ac:dyDescent="0.3">
      <c r="B114" s="7" t="s">
        <v>149</v>
      </c>
    </row>
    <row r="115" spans="2:5" ht="19.05" customHeight="1" x14ac:dyDescent="0.3">
      <c r="B115" s="7" t="s">
        <v>99</v>
      </c>
      <c r="C115" s="7" t="s">
        <v>150</v>
      </c>
      <c r="D115" s="7" t="s">
        <v>151</v>
      </c>
    </row>
    <row r="116" spans="2:5" ht="19.05" customHeight="1" x14ac:dyDescent="0.3">
      <c r="B116" s="7" t="s">
        <v>152</v>
      </c>
      <c r="C116" s="7" t="s">
        <v>153</v>
      </c>
      <c r="D116" s="7" t="s">
        <v>154</v>
      </c>
    </row>
    <row r="117" spans="2:5" ht="19.05" customHeight="1" x14ac:dyDescent="0.3">
      <c r="B117" s="7" t="s">
        <v>155</v>
      </c>
      <c r="C117" s="7" t="s">
        <v>156</v>
      </c>
      <c r="D117" s="7" t="s">
        <v>157</v>
      </c>
    </row>
    <row r="118" spans="2:5" ht="19.05" customHeight="1" x14ac:dyDescent="0.3">
      <c r="B118" s="7" t="s">
        <v>158</v>
      </c>
      <c r="C118" s="7" t="s">
        <v>159</v>
      </c>
      <c r="D118" s="7" t="s">
        <v>160</v>
      </c>
    </row>
    <row r="120" spans="2:5" ht="19.05" customHeight="1" x14ac:dyDescent="0.3">
      <c r="B120" s="4" t="s">
        <v>94</v>
      </c>
      <c r="C120" s="6" t="s">
        <v>95</v>
      </c>
      <c r="D120" s="6" t="s">
        <v>96</v>
      </c>
      <c r="E120" s="6" t="s">
        <v>97</v>
      </c>
    </row>
    <row r="121" spans="2:5" ht="19.05" customHeight="1" x14ac:dyDescent="0.3">
      <c r="B121" s="18" t="s">
        <v>101</v>
      </c>
      <c r="C121" s="22">
        <v>30000</v>
      </c>
      <c r="D121" s="22">
        <v>110000</v>
      </c>
      <c r="E121" s="23">
        <v>2.67</v>
      </c>
    </row>
    <row r="122" spans="2:5" ht="19.05" customHeight="1" x14ac:dyDescent="0.3">
      <c r="B122" s="18" t="s">
        <v>103</v>
      </c>
      <c r="C122" s="22">
        <v>50000</v>
      </c>
      <c r="D122" s="22">
        <v>190000</v>
      </c>
      <c r="E122" s="23">
        <v>2.8</v>
      </c>
    </row>
    <row r="123" spans="2:5" ht="19.05" customHeight="1" x14ac:dyDescent="0.3">
      <c r="B123" s="18" t="s">
        <v>105</v>
      </c>
      <c r="C123" s="22">
        <v>70000</v>
      </c>
      <c r="D123" s="22">
        <v>280000</v>
      </c>
      <c r="E123" s="23">
        <v>3</v>
      </c>
    </row>
    <row r="125" spans="2:5" ht="19.05" customHeight="1" x14ac:dyDescent="0.3">
      <c r="B125" s="4" t="s">
        <v>110</v>
      </c>
      <c r="C125" s="4" t="s">
        <v>0</v>
      </c>
      <c r="D125" s="6" t="s">
        <v>111</v>
      </c>
      <c r="E125" s="4" t="s">
        <v>112</v>
      </c>
    </row>
    <row r="126" spans="2:5" ht="19.05" customHeight="1" x14ac:dyDescent="0.3">
      <c r="B126" s="4" t="s">
        <v>113</v>
      </c>
      <c r="C126" s="18" t="s">
        <v>114</v>
      </c>
      <c r="D126" s="9" t="s">
        <v>115</v>
      </c>
      <c r="E126" s="18" t="s">
        <v>86</v>
      </c>
    </row>
    <row r="127" spans="2:5" ht="19.05" customHeight="1" x14ac:dyDescent="0.3">
      <c r="B127" s="4" t="s">
        <v>118</v>
      </c>
      <c r="C127" s="18" t="s">
        <v>119</v>
      </c>
      <c r="D127" s="9" t="s">
        <v>120</v>
      </c>
      <c r="E127" s="18" t="s">
        <v>121</v>
      </c>
    </row>
    <row r="128" spans="2:5" ht="19.05" customHeight="1" x14ac:dyDescent="0.3">
      <c r="B128" s="4" t="s">
        <v>123</v>
      </c>
      <c r="C128" s="18" t="s">
        <v>124</v>
      </c>
      <c r="D128" s="9" t="s">
        <v>125</v>
      </c>
      <c r="E128" s="18" t="s">
        <v>126</v>
      </c>
    </row>
    <row r="129" spans="2:5" ht="19.05" customHeight="1" x14ac:dyDescent="0.3">
      <c r="B129" s="4" t="s">
        <v>128</v>
      </c>
      <c r="C129" s="18" t="s">
        <v>129</v>
      </c>
      <c r="D129" s="9" t="s">
        <v>130</v>
      </c>
      <c r="E129" s="18" t="s">
        <v>131</v>
      </c>
    </row>
  </sheetData>
  <pageMargins left="0.7" right="0.7" top="0.75" bottom="0.75" header="0.3" footer="0.3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Mopex Tier Pricing</vt:lpstr>
      <vt:lpstr>- Disclaimer -</vt:lpstr>
      <vt:lpstr>Data</vt:lpstr>
      <vt:lpstr>'Mopex Tier Pricing'!Print_Area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Mason</dc:creator>
  <cp:lastModifiedBy>Nick Mason</cp:lastModifiedBy>
  <cp:lastPrinted>2025-10-23T10:23:18Z</cp:lastPrinted>
  <dcterms:created xsi:type="dcterms:W3CDTF">2025-10-11T12:03:49Z</dcterms:created>
  <dcterms:modified xsi:type="dcterms:W3CDTF">2025-12-08T09:37:33Z</dcterms:modified>
</cp:coreProperties>
</file>